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1915" windowHeight="12525" tabRatio="726" activeTab="1"/>
  </bookViews>
  <sheets>
    <sheet name="Introduction" sheetId="1" r:id="rId1"/>
    <sheet name="Mit Eval - Transfers Only" sheetId="2" r:id="rId2"/>
    <sheet name="Simple Example" sheetId="3" r:id="rId3"/>
    <sheet name="Interpolator" sheetId="4" r:id="rId4"/>
  </sheets>
  <definedNames>
    <definedName name="_xlfn.SUMIFS" hidden="1">#NAME?</definedName>
    <definedName name="_xlnm.Print_Area" localSheetId="1">'Mit Eval - Transfers Only'!$B$6:$X$448</definedName>
    <definedName name="_xlnm.Print_Area" localSheetId="2">'Simple Example'!$B$6:$X$448</definedName>
  </definedNames>
  <calcPr fullCalcOnLoad="1"/>
</workbook>
</file>

<file path=xl/comments2.xml><?xml version="1.0" encoding="utf-8"?>
<comments xmlns="http://schemas.openxmlformats.org/spreadsheetml/2006/main">
  <authors>
    <author>mweaver</author>
  </authors>
  <commentList>
    <comment ref="C2" authorId="0">
      <text>
        <r>
          <rPr>
            <b/>
            <sz val="12"/>
            <rFont val="Tahoma"/>
            <family val="2"/>
          </rPr>
          <t>This pull down menu selects the time step for which mitigation analysis shall occur.  Select "Trimester" if input into this spreadsheet is coming from the ESPAM Transfer Tool, and depletions were input on a trimester scale.  
Select "Annual" if input into this model is coming from a depletionary analysis that utilizes model cell response functions.
The selection alters the logic applied behind determination of mitigation requirements.</t>
        </r>
      </text>
    </comment>
    <comment ref="W37" authorId="0">
      <text>
        <r>
          <rPr>
            <b/>
            <sz val="12"/>
            <rFont val="Tahoma"/>
            <family val="2"/>
          </rPr>
          <t>mweaver: Contents within dashed box should be pasted (paste special/values only)in from modified Etransfer_v3_1.xls spreadsheet under "calculated values" tab.</t>
        </r>
        <r>
          <rPr>
            <sz val="8"/>
            <rFont val="Tahoma"/>
            <family val="2"/>
          </rPr>
          <t xml:space="preserve">
</t>
        </r>
      </text>
    </comment>
    <comment ref="C513" authorId="0">
      <text>
        <r>
          <rPr>
            <b/>
            <sz val="12"/>
            <rFont val="Tahoma"/>
            <family val="2"/>
          </rPr>
          <t>As currently configured this spreadsheet allows for the net evaluation of up to 5 individual mitigation efforts.  To view additional mitigation input cell ranges unhide rows 517-586.</t>
        </r>
      </text>
    </comment>
    <comment ref="C30" authorId="0">
      <text>
        <r>
          <rPr>
            <b/>
            <sz val="12"/>
            <rFont val="Tahoma"/>
            <family val="2"/>
          </rPr>
          <t>As currently configured this spreadsheet allows for the net evaluation of up to 19 individual one-way transfers.  To view additional transfer input cell ranges unhide rows 31-448.</t>
        </r>
      </text>
    </comment>
    <comment ref="W14" authorId="0">
      <text>
        <r>
          <rPr>
            <b/>
            <sz val="12"/>
            <rFont val="Tahoma"/>
            <family val="2"/>
          </rPr>
          <t>For evaluation of mitigation requirements, all values within dashed box can be cut and pasted into the "Mitigation Analysis Tool" spreadsheet  from the Modified Etransfer_v3_1 spreadsheet tool.</t>
        </r>
        <r>
          <rPr>
            <sz val="8"/>
            <rFont val="Tahoma"/>
            <family val="2"/>
          </rPr>
          <t xml:space="preserve">
</t>
        </r>
      </text>
    </comment>
    <comment ref="L24" authorId="0">
      <text>
        <r>
          <rPr>
            <sz val="11"/>
            <rFont val="Calibri"/>
            <family val="2"/>
          </rPr>
          <t xml:space="preserve">Note the temporal units associated with this volumetric value are consistent with the mitigation analysis period selected by the user in the upper right hand corner of this spreadsheet.
</t>
        </r>
      </text>
    </comment>
    <comment ref="L30" authorId="0">
      <text>
        <r>
          <rPr>
            <sz val="11"/>
            <rFont val="Calibri"/>
            <family val="2"/>
          </rPr>
          <t>Note the temporal units associated with this volumetric value are consistent with the mitigation analysis period selected by the user in the upper right hand corner of this spreadsheet.</t>
        </r>
        <r>
          <rPr>
            <sz val="8"/>
            <rFont val="Tahoma"/>
            <family val="2"/>
          </rPr>
          <t xml:space="preserve">
</t>
        </r>
      </text>
    </comment>
  </commentList>
</comments>
</file>

<file path=xl/comments3.xml><?xml version="1.0" encoding="utf-8"?>
<comments xmlns="http://schemas.openxmlformats.org/spreadsheetml/2006/main">
  <authors>
    <author>mweaver</author>
  </authors>
  <commentList>
    <comment ref="C2" authorId="0">
      <text>
        <r>
          <rPr>
            <b/>
            <sz val="12"/>
            <rFont val="Tahoma"/>
            <family val="2"/>
          </rPr>
          <t>This pull down menu selects the time step for which mitigation analysis shall occur.  Select "Trimester" if input into this spreadsheet is coming from the ESPAM Transfer Tool, and depletions were input on a trimester scale.  
Select "Annual" if input into this model is coming from a depletionary analysis that utilizes model cell response functions.
The selection alters the logic applied behind determination of mitigation requirements.</t>
        </r>
      </text>
    </comment>
    <comment ref="W14" authorId="0">
      <text>
        <r>
          <rPr>
            <b/>
            <sz val="12"/>
            <rFont val="Tahoma"/>
            <family val="2"/>
          </rPr>
          <t xml:space="preserve">For evaluation of mitigation requirements, all values within dashed box can be cut-and-pasted into the "Mitigation Analysis Tool" spreadsheet  from the Modified Etransfer_v3_1 spreadsheet tool.  
</t>
        </r>
        <r>
          <rPr>
            <b/>
            <sz val="14"/>
            <rFont val="Tahoma"/>
            <family val="2"/>
          </rPr>
          <t>Remember to ONLY PASTE VALUES from Etransfer_v3_1.</t>
        </r>
        <r>
          <rPr>
            <sz val="8"/>
            <rFont val="Tahoma"/>
            <family val="2"/>
          </rPr>
          <t xml:space="preserve">
</t>
        </r>
      </text>
    </comment>
    <comment ref="C30" authorId="0">
      <text>
        <r>
          <rPr>
            <b/>
            <sz val="12"/>
            <rFont val="Tahoma"/>
            <family val="2"/>
          </rPr>
          <t>As currently configured this spreadsheet allows for the net evaluation of up to 19 individual one-way transfers.  To view additional transfer input cell ranges unhide rows 31-448.</t>
        </r>
      </text>
    </comment>
    <comment ref="W37" authorId="0">
      <text>
        <r>
          <rPr>
            <b/>
            <sz val="12"/>
            <rFont val="Tahoma"/>
            <family val="2"/>
          </rPr>
          <t>mweaver: Contents within dashed box should be pasted (paste special/values only)in from modified Etransfer_v3_1.xls spreadsheet under "calculated values" tab.</t>
        </r>
        <r>
          <rPr>
            <sz val="8"/>
            <rFont val="Tahoma"/>
            <family val="2"/>
          </rPr>
          <t xml:space="preserve">
</t>
        </r>
      </text>
    </comment>
    <comment ref="C513" authorId="0">
      <text>
        <r>
          <rPr>
            <b/>
            <sz val="12"/>
            <rFont val="Tahoma"/>
            <family val="2"/>
          </rPr>
          <t>As currently configured this spreadsheet allows for the net evaluation of up to 5 individual mitigation efforts.  To view additional mitigation input cell ranges unhide rows 517-586.</t>
        </r>
      </text>
    </comment>
    <comment ref="C14"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37"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60"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83"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106"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129"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152"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175"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198"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221"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244"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267"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290"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313"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336"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359"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382"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405"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 ref="C428" authorId="0">
      <text>
        <r>
          <rPr>
            <b/>
            <sz val="12"/>
            <rFont val="Tahoma"/>
            <family val="2"/>
          </rPr>
          <t>Insert descripitive details of the water right proposed for transfer in the shaded cells.  This information is for record keeping only to be used in review of the proposed transfer analysis.  The information input into the shaded cells is not used in the calculations and analysis.</t>
        </r>
      </text>
    </comment>
  </commentList>
</comments>
</file>

<file path=xl/sharedStrings.xml><?xml version="1.0" encoding="utf-8"?>
<sst xmlns="http://schemas.openxmlformats.org/spreadsheetml/2006/main" count="2923" uniqueCount="139">
  <si>
    <t>WR No.</t>
  </si>
  <si>
    <t>Div. Rate</t>
  </si>
  <si>
    <t>(CFS)</t>
  </si>
  <si>
    <t>(AFA)</t>
  </si>
  <si>
    <t>Acres</t>
  </si>
  <si>
    <t>No. of Irr.</t>
  </si>
  <si>
    <t>Priority</t>
  </si>
  <si>
    <t>Date</t>
  </si>
  <si>
    <t>POD</t>
  </si>
  <si>
    <t>Location</t>
  </si>
  <si>
    <t>Model</t>
  </si>
  <si>
    <t>Node</t>
  </si>
  <si>
    <t>Ashton to</t>
  </si>
  <si>
    <t xml:space="preserve">Heise to </t>
  </si>
  <si>
    <t>Shelley to</t>
  </si>
  <si>
    <t>Nr Blckft To</t>
  </si>
  <si>
    <t>Neeley to</t>
  </si>
  <si>
    <t>Dev. Wbl. To</t>
  </si>
  <si>
    <t>Buhl to</t>
  </si>
  <si>
    <t>Kspr</t>
  </si>
  <si>
    <t>Kspr to</t>
  </si>
  <si>
    <t>Malad</t>
  </si>
  <si>
    <t>Malad to</t>
  </si>
  <si>
    <t>Rexburg</t>
  </si>
  <si>
    <t>Shelley</t>
  </si>
  <si>
    <t>Nr Blckft</t>
  </si>
  <si>
    <t>Neeley</t>
  </si>
  <si>
    <t>Minidoka</t>
  </si>
  <si>
    <t>Buhl</t>
  </si>
  <si>
    <t>Bancroft</t>
  </si>
  <si>
    <t>Mitigation Index:</t>
  </si>
  <si>
    <t>Mitigation Required?:</t>
  </si>
  <si>
    <t>Mitigation Vol. Req'd (ac-ft):</t>
  </si>
  <si>
    <t>Steady State Analysis</t>
  </si>
  <si>
    <t>Transient State Analysis</t>
  </si>
  <si>
    <t>Dedicated Vol.</t>
  </si>
  <si>
    <t>One-Way Analysis of Independent Transfers</t>
  </si>
  <si>
    <t>Summary:</t>
  </si>
  <si>
    <t>Transient State Summary of Modified Stream Depletions Following Transfer(s)</t>
  </si>
  <si>
    <t>Steady State Summary of Modified Stream Depletions Following Transfer(s)</t>
  </si>
  <si>
    <t>Pre-SS</t>
  </si>
  <si>
    <t>Post-SS</t>
  </si>
  <si>
    <t>Pre-TS</t>
  </si>
  <si>
    <t>Post-TS</t>
  </si>
  <si>
    <t>AFA/</t>
  </si>
  <si>
    <t>AFT</t>
  </si>
  <si>
    <t>SP055158</t>
  </si>
  <si>
    <t>SP074164</t>
  </si>
  <si>
    <t>Con. Vol.</t>
  </si>
  <si>
    <t>35-12915</t>
  </si>
  <si>
    <t>SP053158</t>
  </si>
  <si>
    <t>35-13316</t>
  </si>
  <si>
    <t>Re-evaluation of overall mitigation requirements per reach, Steady State Only (Sum of reach debits only where mitigation is required and credits)</t>
  </si>
  <si>
    <t>Transfer: Proposed Steady State Impacts following Transfer</t>
  </si>
  <si>
    <t>Transfer: Worst Case Transient State Impacts following Transfer</t>
  </si>
  <si>
    <t>Evaluation of overall mitigation requirements per reach Steady State and Transient State, and Off-Setting Benefits (Sum of reach debits only where mitigation is required and credits)</t>
  </si>
  <si>
    <t>Non-Use: Proposed Steady State Impacts following Change</t>
  </si>
  <si>
    <t>Non-Use 1: Worst Case Transient State Impacts following Change</t>
  </si>
  <si>
    <t>SP102121</t>
  </si>
  <si>
    <t>SP081159</t>
  </si>
  <si>
    <t>SP088095</t>
  </si>
  <si>
    <t>35-13866</t>
  </si>
  <si>
    <t>35-13886</t>
  </si>
  <si>
    <t>35-13872</t>
  </si>
  <si>
    <t>35-2241A</t>
  </si>
  <si>
    <t>SP072131</t>
  </si>
  <si>
    <t>35-2242</t>
  </si>
  <si>
    <t>35-2442</t>
  </si>
  <si>
    <t>35-7310A</t>
  </si>
  <si>
    <t>SP069131</t>
  </si>
  <si>
    <t>Total 1- Way Transfer Depletions:</t>
  </si>
  <si>
    <t>Total Mitigation Efforts:</t>
  </si>
  <si>
    <t>Trimester</t>
  </si>
  <si>
    <t>Annual</t>
  </si>
  <si>
    <t>Mitigation Analysis Period</t>
  </si>
  <si>
    <t>Not Used</t>
  </si>
  <si>
    <t>Evaluation of Permanent Mitigation Efforts (non-use, acreage consolidation)  in Addition to Off-Setting Transfer Benefits - Steady State Evaluation Only</t>
  </si>
  <si>
    <t>Set Aside 1 (Non-Use/Desiccation):</t>
  </si>
  <si>
    <t>Transfer 1: Proposed Steady State Impacts following Transfer</t>
  </si>
  <si>
    <t>???</t>
  </si>
  <si>
    <t>Transfer 1: Worst Case Transient State Impacts following Transfer</t>
  </si>
  <si>
    <t>SP070057</t>
  </si>
  <si>
    <t>7S22E</t>
  </si>
  <si>
    <t>This Table Supports Conditional Formatting Logic</t>
  </si>
  <si>
    <t>Mitigation Check 1 - &gt;10% of Historical:</t>
  </si>
  <si>
    <t>Mitigation Check 3 - &gt;10% of Total:</t>
  </si>
  <si>
    <t>This Table Supports the Summation of Reach Impacts due to All One-Way Transfers</t>
  </si>
  <si>
    <t>SS Reach Impacts:</t>
  </si>
  <si>
    <t>TS Reach Impacts</t>
  </si>
  <si>
    <t>Read Me</t>
  </si>
  <si>
    <t>8S26E-3</t>
  </si>
  <si>
    <t>SP082075</t>
  </si>
  <si>
    <t>SP068066</t>
  </si>
  <si>
    <t>INTERPOLATOR</t>
  </si>
  <si>
    <t>A</t>
  </si>
  <si>
    <t>B</t>
  </si>
  <si>
    <t>X</t>
  </si>
  <si>
    <t>m =</t>
  </si>
  <si>
    <t>X =</t>
  </si>
  <si>
    <t>New Water Right (GModelo):</t>
  </si>
  <si>
    <t>Yellow Cells Require Input from User.</t>
  </si>
  <si>
    <t>Enter Information for First Transfer Here</t>
  </si>
  <si>
    <t>Transfer 1: Input Water Right Conditions Prior to Transfer</t>
  </si>
  <si>
    <t>Transfer 1: Input Water Right Conditions Following Transfer</t>
  </si>
  <si>
    <t>Enter Information for 2nd Transfer Here</t>
  </si>
  <si>
    <t>Transfer 2: Input Water Right Conditions Prior to Transfer</t>
  </si>
  <si>
    <t>Transfer 2: Input Water Right Conditions Following Transfer</t>
  </si>
  <si>
    <t>Enter Information for 3rd Transfer Here</t>
  </si>
  <si>
    <t>Transfer 3: Input Water Right Conditions Prior to Transfer</t>
  </si>
  <si>
    <t>Transfer 3: Input Water Right Conditions Following Transfer</t>
  </si>
  <si>
    <t>Enter Information for 4th Transfer Here</t>
  </si>
  <si>
    <t>Transfer 4: Input Water Right Conditions Prior to Transfer</t>
  </si>
  <si>
    <t>Transfer 4: Input Water Right Conditions Following Transfer</t>
  </si>
  <si>
    <t>Enter Information for 5th Transfer Here</t>
  </si>
  <si>
    <t>Transfer 5: Input Water Right Conditions Prior to Transfer</t>
  </si>
  <si>
    <t>Transfer 5: Input Water Right Conditions Following Transfer</t>
  </si>
  <si>
    <t>Enter Information for 6th Transfer Here</t>
  </si>
  <si>
    <t>Transfer 6: Input Water Right Conditions Prior to Transfer</t>
  </si>
  <si>
    <t>Transfer 6: Input Water Right Conditions Following Transfer</t>
  </si>
  <si>
    <t>Enter Information for 7th Transfer Here</t>
  </si>
  <si>
    <t>Transfer 7: Input Water Right Conditions Prior to Transfer</t>
  </si>
  <si>
    <t>Transfer 7: Input Water Right Conditions Following Transfer</t>
  </si>
  <si>
    <t>Enter Information for 8th Transfer Here</t>
  </si>
  <si>
    <t>Transfer 8: Input Water Right Conditions Prior to Transfer</t>
  </si>
  <si>
    <t>Transfer 8: Input Water Right Conditions Following Transfer</t>
  </si>
  <si>
    <t>Enter Information for 9th Transfer Here</t>
  </si>
  <si>
    <t>Transfer 9: Input Water Right Conditions Prior to Transfer</t>
  </si>
  <si>
    <t>Transfer 9: Input Water Right Conditions Following Transfer</t>
  </si>
  <si>
    <t>Enter Information for 10th Transfer Here</t>
  </si>
  <si>
    <t>Transfer 10: Input Water Right Conditions Prior to Transfer</t>
  </si>
  <si>
    <t>Transfer 10: Input Water Right Conditions Following Transfer</t>
  </si>
  <si>
    <t>Enter Information for 11th Transfer Here</t>
  </si>
  <si>
    <t>Transfer 11: Input Water Right Conditions Prior to Transfer</t>
  </si>
  <si>
    <t>Transfer 11: Input Water Right Conditions Following Transfer</t>
  </si>
  <si>
    <t>y</t>
  </si>
  <si>
    <t>x</t>
  </si>
  <si>
    <t>B =</t>
  </si>
  <si>
    <t>Known:</t>
  </si>
  <si>
    <t>Unknown: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</si>
</sst>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d\,\ yyyy"/>
    <numFmt numFmtId="167" formatCode="m/d/yyyy;@"/>
    <numFmt numFmtId="168" formatCode="0.0000"/>
    <numFmt numFmtId="169" formatCode="0.00000"/>
    <numFmt numFmtId="170" formatCode="#,##0.0"/>
    <numFmt numFmtId="171" formatCode="0.0%"/>
    <numFmt numFmtId="172" formatCode="0.000000"/>
  </numFmts>
  <fonts count="51">
    <font>
      <sz val="10"/>
      <name val="Arial"/>
      <family val="0"/>
    </font>
    <font>
      <sz val="8"/>
      <name val="Arial"/>
      <family val="2"/>
    </font>
    <font>
      <b/>
      <sz val="10"/>
      <name val="Arial"/>
      <family val="2"/>
    </font>
    <font>
      <b/>
      <sz val="12"/>
      <name val="Arial"/>
      <family val="2"/>
    </font>
    <font>
      <sz val="10"/>
      <color indexed="10"/>
      <name val="Arial"/>
      <family val="2"/>
    </font>
    <font>
      <sz val="10"/>
      <color indexed="22"/>
      <name val="Arial"/>
      <family val="2"/>
    </font>
    <font>
      <b/>
      <sz val="12"/>
      <name val="Tahoma"/>
      <family val="2"/>
    </font>
    <font>
      <sz val="8"/>
      <name val="Tahoma"/>
      <family val="2"/>
    </font>
    <font>
      <b/>
      <sz val="14"/>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name val="Calibri"/>
      <family val="2"/>
    </font>
    <font>
      <b/>
      <sz val="14"/>
      <color indexed="8"/>
      <name val="Calibri"/>
      <family val="2"/>
    </font>
    <font>
      <sz val="14"/>
      <color indexed="8"/>
      <name val="Calibri"/>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indexed="13"/>
        <bgColor indexed="64"/>
      </patternFill>
    </fill>
    <fill>
      <patternFill patternType="solid">
        <fgColor theme="2" tint="-0.09996999800205231"/>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color rgb="FFFF0000"/>
      </left>
      <right style="medium">
        <color rgb="FFFF0000"/>
      </right>
      <top style="medium">
        <color rgb="FFFF0000"/>
      </top>
      <bottom style="medium">
        <color rgb="FFFF0000"/>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4">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165" fontId="0" fillId="0" borderId="0" xfId="0" applyNumberFormat="1" applyAlignment="1">
      <alignment horizontal="center"/>
    </xf>
    <xf numFmtId="165" fontId="0" fillId="0" borderId="12" xfId="0" applyNumberFormat="1" applyBorder="1" applyAlignment="1">
      <alignment horizontal="center"/>
    </xf>
    <xf numFmtId="0" fontId="2" fillId="0" borderId="0" xfId="0" applyFont="1" applyAlignment="1">
      <alignment/>
    </xf>
    <xf numFmtId="0" fontId="0" fillId="0" borderId="0" xfId="0" applyBorder="1" applyAlignment="1">
      <alignment horizontal="center"/>
    </xf>
    <xf numFmtId="165" fontId="0" fillId="0" borderId="0" xfId="0" applyNumberFormat="1" applyBorder="1" applyAlignment="1">
      <alignment horizontal="center"/>
    </xf>
    <xf numFmtId="0" fontId="0" fillId="0" borderId="0" xfId="0" applyBorder="1" applyAlignment="1">
      <alignment horizontal="right"/>
    </xf>
    <xf numFmtId="0" fontId="0" fillId="0" borderId="0" xfId="0" applyAlignment="1">
      <alignment horizontal="right"/>
    </xf>
    <xf numFmtId="0" fontId="3" fillId="0" borderId="0" xfId="0" applyFont="1" applyAlignment="1">
      <alignment/>
    </xf>
    <xf numFmtId="0" fontId="0" fillId="33" borderId="0" xfId="0" applyFill="1" applyAlignment="1">
      <alignment horizontal="center"/>
    </xf>
    <xf numFmtId="165" fontId="0" fillId="33" borderId="0" xfId="0" applyNumberFormat="1" applyFill="1" applyAlignment="1">
      <alignment horizontal="center"/>
    </xf>
    <xf numFmtId="14" fontId="0" fillId="33" borderId="0" xfId="0" applyNumberFormat="1" applyFill="1"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14" fontId="0" fillId="0" borderId="0" xfId="0" applyNumberFormat="1" applyFill="1" applyAlignment="1">
      <alignment horizontal="center"/>
    </xf>
    <xf numFmtId="0" fontId="4" fillId="0" borderId="0" xfId="0" applyFont="1" applyAlignment="1">
      <alignment/>
    </xf>
    <xf numFmtId="165" fontId="5" fillId="0" borderId="0" xfId="0" applyNumberFormat="1" applyFont="1" applyAlignment="1">
      <alignment horizontal="center"/>
    </xf>
    <xf numFmtId="171" fontId="0" fillId="0" borderId="0" xfId="57" applyNumberFormat="1" applyBorder="1" applyAlignment="1">
      <alignment horizontal="center"/>
    </xf>
    <xf numFmtId="1" fontId="0" fillId="0" borderId="0" xfId="57" applyNumberFormat="1" applyBorder="1" applyAlignment="1">
      <alignment horizontal="center"/>
    </xf>
    <xf numFmtId="165" fontId="5" fillId="0" borderId="0" xfId="0" applyNumberFormat="1" applyFont="1" applyFill="1" applyAlignment="1">
      <alignment horizontal="center"/>
    </xf>
    <xf numFmtId="0" fontId="0" fillId="33" borderId="12" xfId="0" applyFill="1" applyBorder="1" applyAlignment="1">
      <alignment horizontal="center"/>
    </xf>
    <xf numFmtId="165" fontId="0" fillId="33" borderId="12" xfId="0" applyNumberFormat="1" applyFill="1" applyBorder="1" applyAlignment="1">
      <alignment horizontal="center"/>
    </xf>
    <xf numFmtId="14" fontId="0" fillId="33" borderId="12" xfId="0" applyNumberFormat="1" applyFill="1" applyBorder="1" applyAlignment="1">
      <alignment horizontal="center"/>
    </xf>
    <xf numFmtId="0" fontId="0" fillId="0" borderId="10" xfId="0" applyBorder="1" applyAlignment="1">
      <alignment horizontal="right"/>
    </xf>
    <xf numFmtId="171" fontId="0" fillId="0" borderId="10" xfId="57" applyNumberFormat="1" applyBorder="1" applyAlignment="1">
      <alignment horizontal="center"/>
    </xf>
    <xf numFmtId="171" fontId="0" fillId="0" borderId="13" xfId="57" applyNumberFormat="1" applyBorder="1" applyAlignment="1">
      <alignment horizontal="center"/>
    </xf>
    <xf numFmtId="1" fontId="0" fillId="0" borderId="14" xfId="57" applyNumberFormat="1" applyBorder="1" applyAlignment="1">
      <alignment horizontal="center"/>
    </xf>
    <xf numFmtId="165" fontId="0" fillId="0" borderId="14" xfId="0" applyNumberFormat="1" applyBorder="1" applyAlignment="1">
      <alignment horizontal="center"/>
    </xf>
    <xf numFmtId="171" fontId="0" fillId="0" borderId="14" xfId="57" applyNumberFormat="1" applyBorder="1" applyAlignment="1">
      <alignment horizontal="center"/>
    </xf>
    <xf numFmtId="0" fontId="0" fillId="0" borderId="14" xfId="0" applyBorder="1" applyAlignment="1">
      <alignment horizontal="center"/>
    </xf>
    <xf numFmtId="0" fontId="0" fillId="0" borderId="12" xfId="0" applyFill="1" applyBorder="1" applyAlignment="1">
      <alignment horizontal="center"/>
    </xf>
    <xf numFmtId="0" fontId="0" fillId="0" borderId="12" xfId="0" applyBorder="1" applyAlignment="1">
      <alignment horizontal="center"/>
    </xf>
    <xf numFmtId="0" fontId="0" fillId="0" borderId="12" xfId="0" applyBorder="1" applyAlignment="1">
      <alignment horizontal="right"/>
    </xf>
    <xf numFmtId="165" fontId="0" fillId="0" borderId="15" xfId="0" applyNumberFormat="1" applyBorder="1" applyAlignment="1">
      <alignment horizontal="center"/>
    </xf>
    <xf numFmtId="0" fontId="0" fillId="0" borderId="0" xfId="0" applyFill="1" applyAlignment="1">
      <alignment horizontal="right"/>
    </xf>
    <xf numFmtId="0" fontId="2" fillId="0" borderId="0" xfId="0" applyFont="1" applyAlignment="1">
      <alignment horizontal="center"/>
    </xf>
    <xf numFmtId="171" fontId="2" fillId="0" borderId="0" xfId="0" applyNumberFormat="1" applyFont="1" applyAlignment="1">
      <alignment horizontal="center"/>
    </xf>
    <xf numFmtId="0" fontId="2" fillId="0" borderId="0" xfId="0" applyFont="1" applyAlignment="1">
      <alignment horizontal="right"/>
    </xf>
    <xf numFmtId="165" fontId="2" fillId="0" borderId="0" xfId="0" applyNumberFormat="1" applyFont="1" applyAlignment="1">
      <alignment horizontal="right"/>
    </xf>
    <xf numFmtId="0" fontId="0" fillId="34" borderId="0" xfId="0" applyFill="1" applyAlignment="1">
      <alignment/>
    </xf>
    <xf numFmtId="0" fontId="3" fillId="34" borderId="0" xfId="0" applyFont="1" applyFill="1" applyAlignment="1">
      <alignment/>
    </xf>
    <xf numFmtId="0" fontId="0" fillId="0" borderId="0" xfId="0" applyFill="1" applyBorder="1" applyAlignment="1">
      <alignment horizontal="right"/>
    </xf>
    <xf numFmtId="165" fontId="0" fillId="0" borderId="0" xfId="0" applyNumberFormat="1" applyFill="1" applyBorder="1" applyAlignment="1">
      <alignment horizontal="center"/>
    </xf>
    <xf numFmtId="0" fontId="0" fillId="34" borderId="0" xfId="0" applyFill="1" applyAlignment="1">
      <alignment horizontal="center"/>
    </xf>
    <xf numFmtId="165" fontId="0" fillId="34" borderId="0" xfId="0" applyNumberFormat="1" applyFill="1" applyAlignment="1">
      <alignment horizontal="center"/>
    </xf>
    <xf numFmtId="14" fontId="0" fillId="34" borderId="0" xfId="0" applyNumberFormat="1" applyFill="1" applyAlignment="1">
      <alignment horizontal="center"/>
    </xf>
    <xf numFmtId="165" fontId="0" fillId="34" borderId="0" xfId="0" applyNumberFormat="1" applyFill="1" applyBorder="1" applyAlignment="1">
      <alignment horizontal="center"/>
    </xf>
    <xf numFmtId="0" fontId="0" fillId="34" borderId="0" xfId="0" applyFill="1" applyBorder="1" applyAlignment="1">
      <alignment horizontal="center"/>
    </xf>
    <xf numFmtId="0" fontId="0" fillId="34" borderId="0" xfId="0" applyFill="1" applyBorder="1" applyAlignment="1">
      <alignment horizontal="right"/>
    </xf>
    <xf numFmtId="165" fontId="5" fillId="34" borderId="0" xfId="0" applyNumberFormat="1" applyFont="1" applyFill="1" applyAlignment="1">
      <alignment horizontal="center"/>
    </xf>
    <xf numFmtId="0" fontId="4" fillId="34" borderId="0" xfId="0" applyFont="1" applyFill="1" applyAlignment="1">
      <alignment/>
    </xf>
    <xf numFmtId="0" fontId="3" fillId="34" borderId="0" xfId="0" applyFont="1" applyFill="1" applyAlignment="1">
      <alignment horizontal="left"/>
    </xf>
    <xf numFmtId="165" fontId="2" fillId="0" borderId="0" xfId="0" applyNumberFormat="1" applyFont="1" applyBorder="1" applyAlignment="1">
      <alignment horizontal="left"/>
    </xf>
    <xf numFmtId="0" fontId="3" fillId="0" borderId="0" xfId="0" applyFont="1" applyFill="1" applyAlignment="1">
      <alignment horizontal="left"/>
    </xf>
    <xf numFmtId="0" fontId="4" fillId="0" borderId="0" xfId="0" applyFont="1" applyFill="1" applyAlignment="1">
      <alignment/>
    </xf>
    <xf numFmtId="0" fontId="0" fillId="0" borderId="0"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7" xfId="0" applyFill="1" applyBorder="1" applyAlignment="1">
      <alignment horizontal="center"/>
    </xf>
    <xf numFmtId="0" fontId="0" fillId="0" borderId="17" xfId="0" applyFill="1" applyBorder="1" applyAlignment="1">
      <alignment horizontal="right"/>
    </xf>
    <xf numFmtId="0" fontId="0" fillId="0" borderId="18" xfId="0" applyFill="1" applyBorder="1" applyAlignment="1">
      <alignment horizontal="center"/>
    </xf>
    <xf numFmtId="0" fontId="0" fillId="0" borderId="11" xfId="0" applyBorder="1" applyAlignment="1">
      <alignment horizontal="left"/>
    </xf>
    <xf numFmtId="0" fontId="0" fillId="0" borderId="11" xfId="0" applyBorder="1" applyAlignment="1">
      <alignment horizontal="right"/>
    </xf>
    <xf numFmtId="165" fontId="0" fillId="0" borderId="0" xfId="0" applyNumberFormat="1" applyAlignment="1">
      <alignment/>
    </xf>
    <xf numFmtId="0" fontId="5" fillId="0" borderId="0" xfId="0" applyFont="1" applyAlignment="1">
      <alignment horizontal="center"/>
    </xf>
    <xf numFmtId="0" fontId="5" fillId="0" borderId="0" xfId="0" applyFont="1" applyAlignment="1">
      <alignment/>
    </xf>
    <xf numFmtId="1" fontId="0" fillId="0" borderId="10" xfId="57" applyNumberFormat="1" applyBorder="1" applyAlignment="1">
      <alignment horizontal="center"/>
    </xf>
    <xf numFmtId="1" fontId="0" fillId="0" borderId="13" xfId="57" applyNumberFormat="1" applyBorder="1" applyAlignment="1">
      <alignment horizontal="center"/>
    </xf>
    <xf numFmtId="1" fontId="0" fillId="0" borderId="12" xfId="57" applyNumberFormat="1" applyBorder="1" applyAlignment="1">
      <alignment horizontal="center"/>
    </xf>
    <xf numFmtId="1" fontId="0" fillId="0" borderId="15" xfId="57" applyNumberForma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165" fontId="0" fillId="0" borderId="23" xfId="0" applyNumberFormat="1" applyBorder="1" applyAlignment="1">
      <alignment horizontal="center"/>
    </xf>
    <xf numFmtId="0" fontId="0" fillId="0" borderId="22" xfId="0" applyBorder="1" applyAlignment="1">
      <alignment/>
    </xf>
    <xf numFmtId="0" fontId="0" fillId="0" borderId="0" xfId="0" applyBorder="1" applyAlignment="1">
      <alignment/>
    </xf>
    <xf numFmtId="0" fontId="0" fillId="0" borderId="23" xfId="0" applyBorder="1" applyAlignment="1">
      <alignment/>
    </xf>
    <xf numFmtId="165" fontId="0" fillId="0" borderId="24" xfId="0" applyNumberFormat="1" applyBorder="1" applyAlignment="1">
      <alignment horizontal="center"/>
    </xf>
    <xf numFmtId="165" fontId="0" fillId="0" borderId="25" xfId="0" applyNumberFormat="1" applyBorder="1" applyAlignment="1">
      <alignment horizontal="center"/>
    </xf>
    <xf numFmtId="165" fontId="0" fillId="0" borderId="26" xfId="0" applyNumberFormat="1" applyBorder="1" applyAlignment="1">
      <alignment horizontal="center"/>
    </xf>
    <xf numFmtId="0" fontId="0" fillId="19" borderId="0" xfId="0" applyFill="1" applyAlignment="1">
      <alignment horizontal="center"/>
    </xf>
    <xf numFmtId="165" fontId="0" fillId="19" borderId="0" xfId="0" applyNumberFormat="1" applyFill="1" applyAlignment="1">
      <alignment horizontal="center"/>
    </xf>
    <xf numFmtId="14" fontId="0" fillId="19" borderId="0" xfId="0" applyNumberFormat="1" applyFill="1" applyAlignment="1">
      <alignment horizontal="center"/>
    </xf>
    <xf numFmtId="0" fontId="0" fillId="19" borderId="12" xfId="0" applyFill="1" applyBorder="1" applyAlignment="1">
      <alignment horizontal="center"/>
    </xf>
    <xf numFmtId="165" fontId="0" fillId="19" borderId="12" xfId="0" applyNumberFormat="1" applyFill="1" applyBorder="1" applyAlignment="1">
      <alignment horizontal="center"/>
    </xf>
    <xf numFmtId="14" fontId="0" fillId="19" borderId="12" xfId="0" applyNumberFormat="1" applyFill="1" applyBorder="1" applyAlignment="1">
      <alignment horizontal="center"/>
    </xf>
    <xf numFmtId="0" fontId="0" fillId="10" borderId="0" xfId="0" applyFill="1" applyAlignment="1">
      <alignment horizontal="center"/>
    </xf>
    <xf numFmtId="165" fontId="0" fillId="10" borderId="0" xfId="0" applyNumberFormat="1" applyFill="1" applyAlignment="1">
      <alignment horizontal="center"/>
    </xf>
    <xf numFmtId="14" fontId="0" fillId="10" borderId="0" xfId="0" applyNumberFormat="1" applyFill="1" applyAlignment="1">
      <alignment horizontal="center"/>
    </xf>
    <xf numFmtId="0" fontId="0" fillId="10" borderId="12" xfId="0" applyFill="1" applyBorder="1" applyAlignment="1">
      <alignment horizontal="center"/>
    </xf>
    <xf numFmtId="14" fontId="0" fillId="10" borderId="12" xfId="0" applyNumberFormat="1" applyFill="1" applyBorder="1" applyAlignment="1">
      <alignment horizontal="center"/>
    </xf>
    <xf numFmtId="165" fontId="0" fillId="10" borderId="12" xfId="0" applyNumberFormat="1" applyFill="1" applyBorder="1" applyAlignment="1">
      <alignment horizontal="center"/>
    </xf>
    <xf numFmtId="0" fontId="0" fillId="35" borderId="0" xfId="0" applyFill="1" applyAlignment="1">
      <alignment horizontal="center"/>
    </xf>
    <xf numFmtId="165" fontId="0" fillId="35" borderId="0" xfId="0" applyNumberFormat="1" applyFill="1" applyAlignment="1">
      <alignment horizontal="center"/>
    </xf>
    <xf numFmtId="14" fontId="0" fillId="35" borderId="0" xfId="0" applyNumberFormat="1" applyFill="1" applyAlignment="1">
      <alignment horizontal="center"/>
    </xf>
    <xf numFmtId="0" fontId="0" fillId="35" borderId="12" xfId="0" applyFill="1" applyBorder="1" applyAlignment="1">
      <alignment horizontal="center"/>
    </xf>
    <xf numFmtId="165" fontId="0" fillId="35" borderId="12" xfId="0" applyNumberFormat="1" applyFill="1" applyBorder="1" applyAlignment="1">
      <alignment horizontal="center"/>
    </xf>
    <xf numFmtId="14" fontId="0" fillId="35" borderId="12" xfId="0" applyNumberFormat="1" applyFill="1" applyBorder="1" applyAlignment="1">
      <alignment horizontal="center"/>
    </xf>
    <xf numFmtId="0" fontId="0" fillId="11" borderId="0" xfId="0" applyFill="1" applyAlignment="1">
      <alignment horizontal="center"/>
    </xf>
    <xf numFmtId="165" fontId="0" fillId="11" borderId="0" xfId="0" applyNumberFormat="1" applyFill="1" applyAlignment="1">
      <alignment horizontal="center"/>
    </xf>
    <xf numFmtId="14" fontId="0" fillId="11" borderId="0" xfId="0" applyNumberFormat="1" applyFill="1" applyAlignment="1">
      <alignment horizontal="center"/>
    </xf>
    <xf numFmtId="0" fontId="0" fillId="11" borderId="12" xfId="0" applyFill="1" applyBorder="1" applyAlignment="1">
      <alignment horizontal="center"/>
    </xf>
    <xf numFmtId="165" fontId="0" fillId="11" borderId="12" xfId="0" applyNumberFormat="1" applyFill="1" applyBorder="1" applyAlignment="1">
      <alignment horizontal="center"/>
    </xf>
    <xf numFmtId="14" fontId="0" fillId="11" borderId="12" xfId="0" applyNumberFormat="1" applyFill="1" applyBorder="1" applyAlignment="1">
      <alignment horizontal="center"/>
    </xf>
    <xf numFmtId="0" fontId="0" fillId="36" borderId="0" xfId="0" applyFont="1" applyFill="1" applyAlignment="1">
      <alignment horizontal="center"/>
    </xf>
    <xf numFmtId="0" fontId="0" fillId="36" borderId="0" xfId="0" applyFill="1" applyAlignment="1">
      <alignment horizontal="center"/>
    </xf>
    <xf numFmtId="165" fontId="0" fillId="36" borderId="0" xfId="0" applyNumberFormat="1" applyFill="1" applyAlignment="1">
      <alignment horizontal="center"/>
    </xf>
    <xf numFmtId="14" fontId="0" fillId="36" borderId="0" xfId="0" applyNumberFormat="1" applyFill="1" applyAlignment="1">
      <alignment horizontal="center"/>
    </xf>
    <xf numFmtId="0" fontId="0" fillId="36" borderId="12" xfId="0" applyFill="1" applyBorder="1" applyAlignment="1">
      <alignment horizontal="center"/>
    </xf>
    <xf numFmtId="14" fontId="0" fillId="36" borderId="12" xfId="0" applyNumberFormat="1" applyFill="1" applyBorder="1" applyAlignment="1">
      <alignment horizontal="center"/>
    </xf>
    <xf numFmtId="165" fontId="0" fillId="36" borderId="12" xfId="0" applyNumberFormat="1" applyFill="1" applyBorder="1" applyAlignment="1">
      <alignment horizontal="center"/>
    </xf>
    <xf numFmtId="0" fontId="0" fillId="0" borderId="12" xfId="0" applyFont="1" applyBorder="1" applyAlignment="1">
      <alignment horizontal="right"/>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center"/>
    </xf>
    <xf numFmtId="0" fontId="0" fillId="0" borderId="0" xfId="0" applyBorder="1" applyAlignment="1">
      <alignment horizontal="left"/>
    </xf>
    <xf numFmtId="0" fontId="0" fillId="0" borderId="12" xfId="0" applyBorder="1" applyAlignment="1">
      <alignment/>
    </xf>
    <xf numFmtId="165" fontId="48" fillId="0" borderId="0" xfId="0" applyNumberFormat="1" applyFont="1" applyFill="1" applyAlignment="1">
      <alignment horizontal="center"/>
    </xf>
    <xf numFmtId="0" fontId="48" fillId="0" borderId="0" xfId="0" applyFont="1" applyAlignment="1">
      <alignment horizontal="center"/>
    </xf>
    <xf numFmtId="165" fontId="0" fillId="0" borderId="16" xfId="0" applyNumberFormat="1" applyBorder="1" applyAlignment="1">
      <alignment horizontal="center"/>
    </xf>
    <xf numFmtId="165" fontId="0" fillId="0" borderId="10" xfId="0" applyNumberFormat="1" applyBorder="1" applyAlignment="1">
      <alignment horizontal="center"/>
    </xf>
    <xf numFmtId="165" fontId="0" fillId="0" borderId="13" xfId="0" applyNumberFormat="1" applyBorder="1" applyAlignment="1">
      <alignment horizontal="center"/>
    </xf>
    <xf numFmtId="165" fontId="0" fillId="0" borderId="17" xfId="0" applyNumberFormat="1" applyBorder="1" applyAlignment="1">
      <alignment horizontal="center"/>
    </xf>
    <xf numFmtId="165" fontId="0" fillId="0" borderId="18" xfId="0" applyNumberFormat="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2" fillId="0" borderId="0" xfId="0" applyNumberFormat="1" applyFont="1" applyFill="1" applyBorder="1" applyAlignment="1">
      <alignment horizontal="left"/>
    </xf>
    <xf numFmtId="164" fontId="0" fillId="0" borderId="0" xfId="0" applyNumberFormat="1"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right"/>
    </xf>
    <xf numFmtId="0" fontId="5" fillId="0" borderId="0" xfId="0" applyFont="1" applyAlignment="1">
      <alignment horizontal="right"/>
    </xf>
    <xf numFmtId="165" fontId="0" fillId="0" borderId="0" xfId="0" applyNumberFormat="1" applyAlignment="1">
      <alignment horizontal="right"/>
    </xf>
    <xf numFmtId="165" fontId="0" fillId="0" borderId="0" xfId="0" applyNumberFormat="1" applyBorder="1" applyAlignment="1">
      <alignment horizontal="right"/>
    </xf>
    <xf numFmtId="165" fontId="0" fillId="34" borderId="0" xfId="0" applyNumberFormat="1" applyFill="1" applyBorder="1" applyAlignment="1">
      <alignment horizontal="right"/>
    </xf>
    <xf numFmtId="165" fontId="0" fillId="0" borderId="0" xfId="0" applyNumberFormat="1" applyFill="1" applyBorder="1" applyAlignment="1">
      <alignment horizontal="right"/>
    </xf>
    <xf numFmtId="0" fontId="0" fillId="36" borderId="0" xfId="0" applyFont="1" applyFill="1" applyAlignment="1" quotePrefix="1">
      <alignment horizontal="center"/>
    </xf>
    <xf numFmtId="0" fontId="0" fillId="36" borderId="0" xfId="0" applyFill="1" applyAlignment="1" quotePrefix="1">
      <alignment horizontal="center"/>
    </xf>
    <xf numFmtId="0" fontId="0" fillId="0" borderId="0" xfId="0" applyAlignment="1">
      <alignment horizontal="left"/>
    </xf>
    <xf numFmtId="0" fontId="49" fillId="0" borderId="27" xfId="0" applyFont="1" applyFill="1" applyBorder="1" applyAlignment="1">
      <alignment horizontal="center"/>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4" fontId="0" fillId="0" borderId="22" xfId="0" applyNumberFormat="1" applyBorder="1" applyAlignment="1">
      <alignment horizontal="center"/>
    </xf>
    <xf numFmtId="4" fontId="0" fillId="0" borderId="0" xfId="0" applyNumberFormat="1" applyBorder="1" applyAlignment="1">
      <alignment horizontal="center"/>
    </xf>
    <xf numFmtId="4" fontId="0" fillId="0" borderId="23" xfId="0" applyNumberFormat="1" applyBorder="1" applyAlignment="1">
      <alignment horizontal="center"/>
    </xf>
    <xf numFmtId="4" fontId="0" fillId="0" borderId="24" xfId="0" applyNumberFormat="1" applyBorder="1" applyAlignment="1">
      <alignment horizontal="center"/>
    </xf>
    <xf numFmtId="4" fontId="0" fillId="0" borderId="25" xfId="0" applyNumberFormat="1" applyBorder="1" applyAlignment="1">
      <alignment horizontal="center"/>
    </xf>
    <xf numFmtId="4" fontId="0" fillId="0" borderId="26" xfId="0" applyNumberFormat="1" applyBorder="1" applyAlignment="1">
      <alignment horizontal="center"/>
    </xf>
    <xf numFmtId="0" fontId="0" fillId="34" borderId="28" xfId="0" applyFill="1" applyBorder="1" applyAlignment="1">
      <alignment horizontal="center"/>
    </xf>
    <xf numFmtId="0" fontId="0" fillId="34" borderId="29" xfId="0" applyFill="1" applyBorder="1" applyAlignment="1">
      <alignment horizontal="center"/>
    </xf>
    <xf numFmtId="168" fontId="0" fillId="37" borderId="30" xfId="0" applyNumberFormat="1" applyFill="1" applyBorder="1" applyAlignment="1">
      <alignment horizontal="center"/>
    </xf>
    <xf numFmtId="168" fontId="0" fillId="37" borderId="31" xfId="0" applyNumberFormat="1" applyFill="1" applyBorder="1" applyAlignment="1">
      <alignment horizontal="center"/>
    </xf>
    <xf numFmtId="168" fontId="0" fillId="37" borderId="32" xfId="0" applyNumberFormat="1" applyFill="1" applyBorder="1" applyAlignment="1">
      <alignment horizontal="center"/>
    </xf>
    <xf numFmtId="168" fontId="0" fillId="37" borderId="33" xfId="0" applyNumberFormat="1" applyFill="1" applyBorder="1" applyAlignment="1">
      <alignment horizontal="center"/>
    </xf>
    <xf numFmtId="168" fontId="0" fillId="37" borderId="34" xfId="0" applyNumberFormat="1" applyFill="1" applyBorder="1" applyAlignment="1">
      <alignment horizontal="center"/>
    </xf>
    <xf numFmtId="0" fontId="0" fillId="0" borderId="35" xfId="0" applyBorder="1" applyAlignment="1">
      <alignment horizontal="right"/>
    </xf>
    <xf numFmtId="0" fontId="0" fillId="34" borderId="35" xfId="0" applyFill="1" applyBorder="1" applyAlignment="1">
      <alignment horizontal="right"/>
    </xf>
    <xf numFmtId="0" fontId="0" fillId="0" borderId="36" xfId="0" applyBorder="1" applyAlignment="1">
      <alignment horizontal="left"/>
    </xf>
    <xf numFmtId="2" fontId="0" fillId="0" borderId="0" xfId="0" applyNumberFormat="1" applyAlignment="1">
      <alignment horizontal="center"/>
    </xf>
    <xf numFmtId="168" fontId="0" fillId="0" borderId="37" xfId="0" applyNumberFormat="1" applyFill="1" applyBorder="1" applyAlignment="1">
      <alignment horizontal="center"/>
    </xf>
    <xf numFmtId="2" fontId="0" fillId="34" borderId="36" xfId="0" applyNumberFormat="1" applyFill="1" applyBorder="1" applyAlignment="1">
      <alignment horizontal="left"/>
    </xf>
    <xf numFmtId="0" fontId="0" fillId="6" borderId="0" xfId="0" applyFill="1" applyAlignment="1">
      <alignment horizontal="center"/>
    </xf>
    <xf numFmtId="165" fontId="0" fillId="6" borderId="0" xfId="0" applyNumberFormat="1" applyFill="1" applyAlignment="1">
      <alignment horizontal="center"/>
    </xf>
    <xf numFmtId="14" fontId="0" fillId="6" borderId="0" xfId="0" applyNumberFormat="1" applyFill="1" applyAlignment="1">
      <alignment horizontal="center"/>
    </xf>
    <xf numFmtId="0" fontId="0" fillId="5" borderId="0" xfId="0" applyFill="1" applyAlignment="1">
      <alignment horizontal="center"/>
    </xf>
    <xf numFmtId="165" fontId="0" fillId="5" borderId="0" xfId="0" applyNumberFormat="1" applyFill="1" applyAlignment="1">
      <alignment horizontal="center"/>
    </xf>
    <xf numFmtId="14" fontId="0" fillId="5" borderId="0" xfId="0" applyNumberFormat="1" applyFill="1" applyAlignment="1">
      <alignment horizontal="center"/>
    </xf>
    <xf numFmtId="0" fontId="0" fillId="2" borderId="0" xfId="0" applyFill="1" applyAlignment="1">
      <alignment horizontal="center"/>
    </xf>
    <xf numFmtId="165" fontId="0" fillId="2" borderId="0" xfId="0" applyNumberFormat="1" applyFill="1" applyAlignment="1">
      <alignment horizontal="center"/>
    </xf>
    <xf numFmtId="14" fontId="0" fillId="2" borderId="0" xfId="0" applyNumberFormat="1" applyFill="1" applyAlignment="1">
      <alignment horizontal="center"/>
    </xf>
    <xf numFmtId="0" fontId="0" fillId="3" borderId="0" xfId="0" applyFill="1" applyAlignment="1">
      <alignment horizontal="center"/>
    </xf>
    <xf numFmtId="165" fontId="0" fillId="3" borderId="0" xfId="0" applyNumberFormat="1" applyFill="1" applyAlignment="1">
      <alignment horizontal="center"/>
    </xf>
    <xf numFmtId="14" fontId="0" fillId="3" borderId="0" xfId="0" applyNumberFormat="1" applyFill="1" applyAlignment="1">
      <alignment horizontal="center"/>
    </xf>
    <xf numFmtId="0" fontId="0" fillId="4" borderId="0" xfId="0" applyFill="1" applyAlignment="1">
      <alignment horizontal="center"/>
    </xf>
    <xf numFmtId="165" fontId="0" fillId="4" borderId="0" xfId="0" applyNumberFormat="1" applyFill="1" applyAlignment="1">
      <alignment horizontal="center"/>
    </xf>
    <xf numFmtId="14" fontId="0" fillId="4" borderId="0" xfId="0" applyNumberFormat="1" applyFill="1" applyAlignment="1">
      <alignment horizontal="center"/>
    </xf>
    <xf numFmtId="0" fontId="0" fillId="38" borderId="0" xfId="0" applyFill="1" applyAlignment="1">
      <alignment horizontal="center"/>
    </xf>
    <xf numFmtId="165" fontId="0" fillId="38" borderId="0" xfId="0" applyNumberFormat="1" applyFill="1" applyAlignment="1">
      <alignment horizontal="center"/>
    </xf>
    <xf numFmtId="14" fontId="0" fillId="38" borderId="0" xfId="0" applyNumberFormat="1" applyFill="1" applyAlignment="1">
      <alignment horizontal="center"/>
    </xf>
    <xf numFmtId="0" fontId="0" fillId="13" borderId="0" xfId="0" applyFill="1" applyAlignment="1">
      <alignment horizontal="center"/>
    </xf>
    <xf numFmtId="165" fontId="0" fillId="13" borderId="0" xfId="0" applyNumberFormat="1" applyFill="1" applyAlignment="1">
      <alignment horizontal="center"/>
    </xf>
    <xf numFmtId="14" fontId="0" fillId="13" borderId="0" xfId="0" applyNumberFormat="1" applyFill="1" applyAlignment="1">
      <alignment horizontal="center"/>
    </xf>
    <xf numFmtId="0" fontId="0" fillId="12" borderId="0" xfId="0" applyFill="1" applyAlignment="1">
      <alignment horizontal="center"/>
    </xf>
    <xf numFmtId="14" fontId="0" fillId="12" borderId="0" xfId="0" applyNumberFormat="1" applyFill="1" applyAlignment="1">
      <alignment horizontal="center"/>
    </xf>
    <xf numFmtId="165" fontId="0" fillId="12" borderId="0" xfId="0" applyNumberFormat="1" applyFill="1" applyAlignment="1">
      <alignment horizontal="center"/>
    </xf>
    <xf numFmtId="0" fontId="0" fillId="0" borderId="0" xfId="0" applyFont="1" applyAlignment="1">
      <alignment horizontal="center"/>
    </xf>
    <xf numFmtId="0" fontId="0" fillId="0" borderId="0" xfId="0" applyFont="1" applyAlignment="1">
      <alignment horizontal="right"/>
    </xf>
    <xf numFmtId="168" fontId="0" fillId="39" borderId="0" xfId="0" applyNumberFormat="1" applyFill="1" applyAlignment="1">
      <alignment horizontal="center"/>
    </xf>
    <xf numFmtId="0" fontId="2" fillId="0" borderId="0" xfId="0" applyFont="1" applyAlignment="1">
      <alignment horizontal="left"/>
    </xf>
    <xf numFmtId="0" fontId="0" fillId="0" borderId="10" xfId="0" applyBorder="1" applyAlignment="1">
      <alignment horizontal="center"/>
    </xf>
    <xf numFmtId="0" fontId="2" fillId="34" borderId="35" xfId="0" applyFont="1" applyFill="1" applyBorder="1" applyAlignment="1">
      <alignment horizontal="center"/>
    </xf>
    <xf numFmtId="0" fontId="2" fillId="34" borderId="36" xfId="0" applyFont="1" applyFill="1" applyBorder="1" applyAlignment="1">
      <alignment horizontal="center"/>
    </xf>
    <xf numFmtId="0" fontId="0" fillId="39" borderId="38" xfId="0" applyFont="1" applyFill="1" applyBorder="1" applyAlignment="1">
      <alignment horizontal="center"/>
    </xf>
    <xf numFmtId="0" fontId="0" fillId="39" borderId="39" xfId="0" applyFont="1" applyFill="1" applyBorder="1" applyAlignment="1">
      <alignment horizontal="center"/>
    </xf>
    <xf numFmtId="0" fontId="0" fillId="39" borderId="4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89">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patternType="none">
          <bgColor indexed="65"/>
        </patternFill>
      </fill>
    </dxf>
    <dxf>
      <fill>
        <patternFill>
          <bgColor rgb="FFFFFF00"/>
        </patternFill>
      </fill>
    </dxf>
    <dxf>
      <fill>
        <patternFill>
          <bgColor rgb="FFFFFF99"/>
        </patternFill>
      </fill>
    </dxf>
    <dxf>
      <font>
        <color auto="1"/>
      </font>
      <fill>
        <patternFill>
          <bgColor indexed="13"/>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66"/>
        </patternFill>
      </fill>
    </dxf>
    <dxf>
      <fill>
        <patternFill>
          <bgColor rgb="FFFFFF00"/>
        </patternFill>
      </fill>
    </dxf>
    <dxf>
      <fill>
        <patternFill>
          <bgColor rgb="FFFFFF99"/>
        </patternFill>
      </fill>
    </dxf>
    <dxf>
      <fill>
        <patternFill>
          <bgColor rgb="FFFFFF00"/>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rgb="FFFFFF99"/>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patternType="none">
          <bgColor indexed="65"/>
        </patternFill>
      </fill>
    </dxf>
    <dxf>
      <fill>
        <patternFill>
          <bgColor rgb="FFFFFF00"/>
        </patternFill>
      </fill>
    </dxf>
    <dxf>
      <fill>
        <patternFill>
          <bgColor rgb="FFFFFF99"/>
        </patternFill>
      </fill>
    </dxf>
    <dxf>
      <font>
        <color auto="1"/>
      </font>
      <fill>
        <patternFill>
          <bgColor indexed="13"/>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patternType="solid">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66"/>
        </patternFill>
      </fill>
    </dxf>
    <dxf>
      <fill>
        <patternFill>
          <bgColor rgb="FFFFFF00"/>
        </patternFill>
      </fill>
    </dxf>
    <dxf>
      <fill>
        <patternFill>
          <bgColor rgb="FFFFFF99"/>
        </patternFill>
      </fill>
    </dxf>
    <dxf>
      <fill>
        <patternFill>
          <bgColor rgb="FFFFFF00"/>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rgb="FFFFFF99"/>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66675</xdr:rowOff>
    </xdr:from>
    <xdr:to>
      <xdr:col>10</xdr:col>
      <xdr:colOff>0</xdr:colOff>
      <xdr:row>36</xdr:row>
      <xdr:rowOff>152400</xdr:rowOff>
    </xdr:to>
    <xdr:sp>
      <xdr:nvSpPr>
        <xdr:cNvPr id="1" name="TextBox 1"/>
        <xdr:cNvSpPr txBox="1">
          <a:spLocks noChangeArrowheads="1"/>
        </xdr:cNvSpPr>
      </xdr:nvSpPr>
      <xdr:spPr>
        <a:xfrm>
          <a:off x="571500" y="228600"/>
          <a:ext cx="5524500" cy="5753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Introduction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a:t>
          </a:r>
          <a:r>
            <a:rPr lang="en-US" cap="none" sz="1400" b="0" i="0" u="none" baseline="0">
              <a:solidFill>
                <a:srgbClr val="000000"/>
              </a:solidFill>
              <a:latin typeface="Calibri"/>
              <a:ea typeface="Calibri"/>
              <a:cs typeface="Calibri"/>
            </a:rPr>
            <a:t> mitigation analysis tool (MAT) provides support in analyzing the sufficienciy of proposed mitigation in association with individual and off-setting transfer packages.  Additional guidelines for the analysis of transfer submittals and accompanying mitigation can be found in the Department's Transfer Analysis Memo No. 24.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http://www.idwr.idaho.gov/WaterManagement/WaterRights/WaterRightTransfers/wrt_default.htm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MAT is used in conjunction with the modified ESPA Transfer Tool v3.1 (Etransfer_v3_1.xls).  Mitigation summary output from the ESPA Transfer Tool is copy-and-pasted into the MAT for one or more transfers.  The MAT then evalutes the net depeltionary impacts for each ESPA Snake River reach due to all proposed transfers to determine a total mitigation requirement by reach.  The user can then input proposed mitigation efforts into MAT and the tool will determine if the proposed mitigation is sufficient to offset the net depletionary impacts of the propsed transfers.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Without additional modification the MAT can analyze up to 19 offsetting transfers and up to 5 mitigation efforts.  Mitigation analysis is performed on the "Mit Eval - Transfers Only" tab.  An example of offsetting transfer analysis is provided on the "Example" tab.  Finally, the "Interpolator" tab allows for simple linear interpolation between two points which can sometimes be useful in the mitigation analysis process.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451</xdr:row>
      <xdr:rowOff>152400</xdr:rowOff>
    </xdr:from>
    <xdr:to>
      <xdr:col>10</xdr:col>
      <xdr:colOff>723900</xdr:colOff>
      <xdr:row>466</xdr:row>
      <xdr:rowOff>95250</xdr:rowOff>
    </xdr:to>
    <xdr:sp>
      <xdr:nvSpPr>
        <xdr:cNvPr id="1" name="Text Box 1"/>
        <xdr:cNvSpPr txBox="1">
          <a:spLocks noChangeArrowheads="1"/>
        </xdr:cNvSpPr>
      </xdr:nvSpPr>
      <xdr:spPr>
        <a:xfrm>
          <a:off x="133350" y="75695175"/>
          <a:ext cx="6219825" cy="2390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Carry out one way analysis.  If reach depletions go up, it is a debit, if they go down, it is a credit.  Sum all debits, only where mitigation is required (dark yellow), and all credits (light yellow).  Mitigation is required for the full amount of the summed values if greater than zero.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Steady state analysis represents permanent mitigation requirements at future steady state (or last timestep from the ESPAM Transfer Tool model run).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Transient state analysis represents mitigation requirements for the worst or maximum time step in the model run.</a:t>
          </a:r>
        </a:p>
      </xdr:txBody>
    </xdr:sp>
    <xdr:clientData/>
  </xdr:twoCellAnchor>
  <xdr:twoCellAnchor>
    <xdr:from>
      <xdr:col>1</xdr:col>
      <xdr:colOff>47625</xdr:colOff>
      <xdr:row>478</xdr:row>
      <xdr:rowOff>152400</xdr:rowOff>
    </xdr:from>
    <xdr:to>
      <xdr:col>10</xdr:col>
      <xdr:colOff>628650</xdr:colOff>
      <xdr:row>493</xdr:row>
      <xdr:rowOff>38100</xdr:rowOff>
    </xdr:to>
    <xdr:sp>
      <xdr:nvSpPr>
        <xdr:cNvPr id="2" name="Text Box 2"/>
        <xdr:cNvSpPr txBox="1">
          <a:spLocks noChangeArrowheads="1"/>
        </xdr:cNvSpPr>
      </xdr:nvSpPr>
      <xdr:spPr>
        <a:xfrm>
          <a:off x="209550" y="80095725"/>
          <a:ext cx="6048375" cy="2324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Evaluation of transient state mitigation requirement is not comprehensive across all time steps.  Instead this evaluation finds the maximum stream depletion following the start of the transfer and looks at depletion amounts from that time step.  In many instances this depletion is greater than the depletion associated with the steady state condition or final time step.  This evaluation is merely an indicator of whether transient depletions must be considered, not an indicator of all transient impacts.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451</xdr:row>
      <xdr:rowOff>152400</xdr:rowOff>
    </xdr:from>
    <xdr:to>
      <xdr:col>10</xdr:col>
      <xdr:colOff>723900</xdr:colOff>
      <xdr:row>466</xdr:row>
      <xdr:rowOff>95250</xdr:rowOff>
    </xdr:to>
    <xdr:sp>
      <xdr:nvSpPr>
        <xdr:cNvPr id="1" name="Text Box 1"/>
        <xdr:cNvSpPr txBox="1">
          <a:spLocks noChangeArrowheads="1"/>
        </xdr:cNvSpPr>
      </xdr:nvSpPr>
      <xdr:spPr>
        <a:xfrm>
          <a:off x="133350" y="75695175"/>
          <a:ext cx="6219825" cy="2390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Carry out one way analysis.  If reach depletions go up, it is a debit, if they go down, it is a credit.  Sum all debits, only where mitigation is required (dark yellow), and all credits (light yellow).  Mitigation is required for the full amount of the summed values if greater than zero.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Steady state analysis represents permanent mitigation requirements at future steady state (or last timestep from the ESPAM Transfer Tool model run).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Transient state analysis represents mitigation requirements for the worst or maximum time step in the model run.</a:t>
          </a:r>
        </a:p>
      </xdr:txBody>
    </xdr:sp>
    <xdr:clientData/>
  </xdr:twoCellAnchor>
  <xdr:twoCellAnchor>
    <xdr:from>
      <xdr:col>1</xdr:col>
      <xdr:colOff>47625</xdr:colOff>
      <xdr:row>478</xdr:row>
      <xdr:rowOff>152400</xdr:rowOff>
    </xdr:from>
    <xdr:to>
      <xdr:col>10</xdr:col>
      <xdr:colOff>628650</xdr:colOff>
      <xdr:row>493</xdr:row>
      <xdr:rowOff>38100</xdr:rowOff>
    </xdr:to>
    <xdr:sp>
      <xdr:nvSpPr>
        <xdr:cNvPr id="2" name="Text Box 2"/>
        <xdr:cNvSpPr txBox="1">
          <a:spLocks noChangeArrowheads="1"/>
        </xdr:cNvSpPr>
      </xdr:nvSpPr>
      <xdr:spPr>
        <a:xfrm>
          <a:off x="209550" y="80095725"/>
          <a:ext cx="6048375" cy="2324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Evaluation of transient state mitigation requirement is not comprehensive across all time steps.  Instead this evaluation finds the maximum stream depletion following the start of the transfer and looks at depletion amounts from that time step.  In many instances this depletion is greater than the depletion associated with the steady state condition or final time step.  This evaluation is merely an indicator of whether transient depletions must be considered, not an indicator of all transient impacts.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41" sqref="D4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AW678"/>
  <sheetViews>
    <sheetView tabSelected="1" zoomScale="85" zoomScaleNormal="85"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2" width="2.421875" style="0" customWidth="1"/>
    <col min="4" max="5" width="9.421875" style="0" bestFit="1" customWidth="1"/>
    <col min="6" max="6" width="10.7109375" style="0" customWidth="1"/>
    <col min="7" max="7" width="11.00390625" style="0" bestFit="1" customWidth="1"/>
    <col min="8" max="8" width="16.421875" style="0" customWidth="1"/>
    <col min="9" max="9" width="7.140625" style="0" customWidth="1"/>
    <col min="10" max="10" width="6.28125" style="0" customWidth="1"/>
    <col min="11" max="11" width="12.7109375" style="0" customWidth="1"/>
    <col min="12" max="12" width="9.57421875" style="0" bestFit="1" customWidth="1"/>
    <col min="13" max="13" width="9.421875" style="0" bestFit="1" customWidth="1"/>
    <col min="14" max="14" width="9.57421875" style="0" bestFit="1" customWidth="1"/>
    <col min="15" max="15" width="12.00390625" style="0" bestFit="1" customWidth="1"/>
    <col min="16" max="16" width="11.28125" style="0" customWidth="1"/>
    <col min="17" max="17" width="12.28125" style="0" bestFit="1" customWidth="1"/>
    <col min="18" max="18" width="11.57421875" style="0" customWidth="1"/>
    <col min="19" max="22" width="9.421875" style="0" bestFit="1" customWidth="1"/>
    <col min="23" max="23" width="9.28125" style="0" bestFit="1" customWidth="1"/>
    <col min="25" max="38" width="9.140625" style="0" hidden="1" customWidth="1"/>
    <col min="39" max="52" width="9.140625" style="0" customWidth="1"/>
  </cols>
  <sheetData>
    <row r="2" spans="3:6" ht="12.75">
      <c r="C2" s="197" t="s">
        <v>74</v>
      </c>
      <c r="D2" s="197"/>
      <c r="E2" s="197"/>
      <c r="F2" s="197"/>
    </row>
    <row r="3" spans="3:6" ht="6" customHeight="1">
      <c r="C3" s="122" t="s">
        <v>72</v>
      </c>
      <c r="D3" s="1">
        <v>2</v>
      </c>
      <c r="E3" s="167">
        <f>IF(D3=2,6,2.01)</f>
        <v>6</v>
      </c>
      <c r="F3" s="1" t="str">
        <f>IF(D3=2,"Annum)","Trimester)")</f>
        <v>Annum)</v>
      </c>
    </row>
    <row r="4" spans="3:6" ht="6" customHeight="1">
      <c r="C4" s="122" t="s">
        <v>73</v>
      </c>
      <c r="D4" s="1"/>
      <c r="E4" s="1"/>
      <c r="F4" s="1" t="str">
        <f>IF(D3=2," AF/A:"," AF/T:")</f>
        <v> AF/A:</v>
      </c>
    </row>
    <row r="5" spans="3:6" ht="13.5" customHeight="1">
      <c r="C5" s="122"/>
      <c r="D5" s="1"/>
      <c r="E5" s="1"/>
      <c r="F5" s="1"/>
    </row>
    <row r="6" ht="13.5" customHeight="1"/>
    <row r="7" spans="3:24" ht="15.75">
      <c r="C7" s="46" t="s">
        <v>36</v>
      </c>
      <c r="D7" s="45"/>
      <c r="E7" s="45"/>
      <c r="F7" s="45"/>
      <c r="G7" s="45"/>
      <c r="H7" s="45"/>
      <c r="I7" s="45"/>
      <c r="J7" s="45"/>
      <c r="K7" s="45"/>
      <c r="L7" s="45"/>
      <c r="M7" s="45"/>
      <c r="N7" s="45"/>
      <c r="O7" s="45"/>
      <c r="P7" s="45"/>
      <c r="Q7" s="45"/>
      <c r="R7" s="45"/>
      <c r="S7" s="45"/>
      <c r="T7" s="45"/>
      <c r="U7" s="45"/>
      <c r="V7" s="45"/>
      <c r="W7" s="45"/>
      <c r="X7" s="45"/>
    </row>
    <row r="9" spans="3:26" ht="15.75">
      <c r="C9" s="14" t="s">
        <v>99</v>
      </c>
      <c r="E9" s="41"/>
      <c r="F9" s="43"/>
      <c r="G9" s="9"/>
      <c r="H9" s="42"/>
      <c r="I9" s="44"/>
      <c r="Y9" s="121"/>
      <c r="Z9" s="121"/>
    </row>
    <row r="10" ht="12.75">
      <c r="M10" t="str">
        <f>"Impact by Reach (AF/"&amp;$F$3</f>
        <v>Impact by Reach (AF/Annum)</v>
      </c>
    </row>
    <row r="11" spans="3:23" ht="12.75">
      <c r="C11" s="2" t="s">
        <v>0</v>
      </c>
      <c r="D11" s="2" t="s">
        <v>1</v>
      </c>
      <c r="E11" s="2" t="s">
        <v>48</v>
      </c>
      <c r="F11" s="2" t="s">
        <v>5</v>
      </c>
      <c r="G11" s="2" t="s">
        <v>6</v>
      </c>
      <c r="H11" s="2" t="s">
        <v>8</v>
      </c>
      <c r="I11" s="198" t="s">
        <v>35</v>
      </c>
      <c r="J11" s="198"/>
      <c r="K11" s="5" t="s">
        <v>10</v>
      </c>
      <c r="M11" s="2" t="s">
        <v>12</v>
      </c>
      <c r="N11" s="2" t="s">
        <v>13</v>
      </c>
      <c r="O11" s="2" t="s">
        <v>14</v>
      </c>
      <c r="P11" s="2" t="s">
        <v>15</v>
      </c>
      <c r="Q11" s="2" t="s">
        <v>16</v>
      </c>
      <c r="R11" s="2" t="s">
        <v>17</v>
      </c>
      <c r="S11" s="2" t="s">
        <v>18</v>
      </c>
      <c r="T11" s="2" t="s">
        <v>19</v>
      </c>
      <c r="U11" s="2" t="s">
        <v>20</v>
      </c>
      <c r="V11" s="2" t="s">
        <v>21</v>
      </c>
      <c r="W11" s="2" t="s">
        <v>22</v>
      </c>
    </row>
    <row r="12" spans="3:23" ht="13.5" thickBot="1">
      <c r="C12" s="3"/>
      <c r="D12" s="3" t="s">
        <v>2</v>
      </c>
      <c r="E12" s="3" t="s">
        <v>3</v>
      </c>
      <c r="F12" s="3" t="s">
        <v>4</v>
      </c>
      <c r="G12" s="3" t="s">
        <v>7</v>
      </c>
      <c r="H12" s="3" t="s">
        <v>9</v>
      </c>
      <c r="I12" s="69" t="s">
        <v>44</v>
      </c>
      <c r="J12" s="68" t="s">
        <v>45</v>
      </c>
      <c r="K12" s="6" t="s">
        <v>11</v>
      </c>
      <c r="M12" s="3" t="s">
        <v>23</v>
      </c>
      <c r="N12" s="3" t="s">
        <v>24</v>
      </c>
      <c r="O12" s="3" t="s">
        <v>25</v>
      </c>
      <c r="P12" s="3" t="s">
        <v>26</v>
      </c>
      <c r="Q12" s="3" t="s">
        <v>27</v>
      </c>
      <c r="R12" s="3" t="s">
        <v>28</v>
      </c>
      <c r="S12" s="3" t="s">
        <v>19</v>
      </c>
      <c r="T12" s="3"/>
      <c r="U12" s="3" t="s">
        <v>21</v>
      </c>
      <c r="V12" s="3"/>
      <c r="W12" s="3" t="s">
        <v>29</v>
      </c>
    </row>
    <row r="13" spans="3:23" ht="16.5" thickTop="1">
      <c r="C13" s="14" t="s">
        <v>78</v>
      </c>
      <c r="D13" s="10"/>
      <c r="E13" s="10"/>
      <c r="F13" s="10"/>
      <c r="G13" s="10"/>
      <c r="H13" s="10"/>
      <c r="I13" s="10"/>
      <c r="J13" s="10"/>
      <c r="K13" s="4"/>
      <c r="M13" s="10"/>
      <c r="N13" s="10"/>
      <c r="O13" s="10"/>
      <c r="P13" s="10"/>
      <c r="Q13" s="10"/>
      <c r="R13" s="10"/>
      <c r="S13" s="10"/>
      <c r="T13" s="10"/>
      <c r="U13" s="10"/>
      <c r="V13" s="10"/>
      <c r="W13" s="10"/>
    </row>
    <row r="14" spans="3:25" s="1" customFormat="1" ht="12.75">
      <c r="C14" s="15" t="s">
        <v>79</v>
      </c>
      <c r="D14" s="15" t="s">
        <v>79</v>
      </c>
      <c r="E14" s="16">
        <v>275.6</v>
      </c>
      <c r="F14" s="16">
        <v>68.9</v>
      </c>
      <c r="G14" s="17">
        <v>21916</v>
      </c>
      <c r="H14" s="15" t="s">
        <v>90</v>
      </c>
      <c r="I14" s="15">
        <v>275.6</v>
      </c>
      <c r="J14" s="16">
        <f>I14/3</f>
        <v>91.86666666666667</v>
      </c>
      <c r="K14" s="15" t="s">
        <v>91</v>
      </c>
      <c r="L14" s="139" t="s">
        <v>40</v>
      </c>
      <c r="M14" s="148">
        <v>0</v>
      </c>
      <c r="N14" s="149">
        <v>0</v>
      </c>
      <c r="O14" s="149">
        <v>0</v>
      </c>
      <c r="P14" s="149">
        <v>0</v>
      </c>
      <c r="Q14" s="149">
        <v>0</v>
      </c>
      <c r="R14" s="149">
        <v>0</v>
      </c>
      <c r="S14" s="149">
        <v>0</v>
      </c>
      <c r="T14" s="149">
        <v>0</v>
      </c>
      <c r="U14" s="149">
        <v>0</v>
      </c>
      <c r="V14" s="149">
        <v>0</v>
      </c>
      <c r="W14" s="150">
        <v>0</v>
      </c>
      <c r="X14" s="22">
        <f>SUM(M14:W14)</f>
        <v>0</v>
      </c>
      <c r="Y14" s="21"/>
    </row>
    <row r="15" spans="3:31" s="1" customFormat="1" ht="12.75">
      <c r="C15" s="15" t="str">
        <f aca="true" t="shared" si="0" ref="C15:J15">C14</f>
        <v>???</v>
      </c>
      <c r="D15" s="15" t="str">
        <f t="shared" si="0"/>
        <v>???</v>
      </c>
      <c r="E15" s="15">
        <f t="shared" si="0"/>
        <v>275.6</v>
      </c>
      <c r="F15" s="15">
        <f t="shared" si="0"/>
        <v>68.9</v>
      </c>
      <c r="G15" s="17">
        <f t="shared" si="0"/>
        <v>21916</v>
      </c>
      <c r="H15" s="15" t="str">
        <f t="shared" si="0"/>
        <v>8S26E-3</v>
      </c>
      <c r="I15" s="15">
        <f t="shared" si="0"/>
        <v>275.6</v>
      </c>
      <c r="J15" s="16">
        <f t="shared" si="0"/>
        <v>91.86666666666667</v>
      </c>
      <c r="K15" s="15" t="s">
        <v>92</v>
      </c>
      <c r="L15" s="139" t="s">
        <v>41</v>
      </c>
      <c r="M15" s="151">
        <v>3.684910297393799</v>
      </c>
      <c r="N15" s="152">
        <v>5.825409889221191</v>
      </c>
      <c r="O15" s="152">
        <v>20.255449295043945</v>
      </c>
      <c r="P15" s="152">
        <v>21.86343765258789</v>
      </c>
      <c r="Q15" s="152">
        <v>0.5260728001594543</v>
      </c>
      <c r="R15" s="152">
        <v>0.5381599068641663</v>
      </c>
      <c r="S15" s="152">
        <v>0.2075236737728119</v>
      </c>
      <c r="T15" s="152">
        <v>0.13159269094467163</v>
      </c>
      <c r="U15" s="152">
        <v>0.014474115334451199</v>
      </c>
      <c r="V15" s="152">
        <v>0.12473485618829727</v>
      </c>
      <c r="W15" s="153">
        <v>0.004763452801853418</v>
      </c>
      <c r="X15" s="22">
        <f>SUM(M15:W15)</f>
        <v>53.17652863031253</v>
      </c>
      <c r="AE15" s="13"/>
    </row>
    <row r="16" spans="3:25" s="1" customFormat="1" ht="15.75">
      <c r="C16" s="14" t="s">
        <v>80</v>
      </c>
      <c r="D16"/>
      <c r="E16"/>
      <c r="F16"/>
      <c r="G16"/>
      <c r="H16"/>
      <c r="I16"/>
      <c r="J16" s="70"/>
      <c r="K16"/>
      <c r="L16" s="139"/>
      <c r="M16" s="82"/>
      <c r="N16" s="83"/>
      <c r="O16" s="83"/>
      <c r="P16" s="83"/>
      <c r="Q16" s="83"/>
      <c r="R16" s="83"/>
      <c r="S16" s="83"/>
      <c r="T16" s="83"/>
      <c r="U16" s="83"/>
      <c r="V16" s="83"/>
      <c r="W16" s="84"/>
      <c r="X16"/>
      <c r="Y16"/>
    </row>
    <row r="17" spans="3:31" s="1" customFormat="1" ht="12.75">
      <c r="C17" s="15" t="str">
        <f>C14</f>
        <v>???</v>
      </c>
      <c r="D17" s="15" t="str">
        <f aca="true" t="shared" si="1" ref="D17:K17">D14</f>
        <v>???</v>
      </c>
      <c r="E17" s="15">
        <f t="shared" si="1"/>
        <v>275.6</v>
      </c>
      <c r="F17" s="15">
        <f t="shared" si="1"/>
        <v>68.9</v>
      </c>
      <c r="G17" s="17">
        <f>G14</f>
        <v>21916</v>
      </c>
      <c r="H17" s="15" t="str">
        <f t="shared" si="1"/>
        <v>8S26E-3</v>
      </c>
      <c r="I17" s="15">
        <f>I14</f>
        <v>275.6</v>
      </c>
      <c r="J17" s="16">
        <f t="shared" si="1"/>
        <v>91.86666666666667</v>
      </c>
      <c r="K17" s="15" t="str">
        <f t="shared" si="1"/>
        <v>SP082075</v>
      </c>
      <c r="L17" s="139" t="s">
        <v>42</v>
      </c>
      <c r="M17" s="151">
        <v>0</v>
      </c>
      <c r="N17" s="152">
        <v>0</v>
      </c>
      <c r="O17" s="152">
        <v>0</v>
      </c>
      <c r="P17" s="152">
        <v>0</v>
      </c>
      <c r="Q17" s="152">
        <v>0</v>
      </c>
      <c r="R17" s="152">
        <v>0</v>
      </c>
      <c r="S17" s="152">
        <v>0</v>
      </c>
      <c r="T17" s="152">
        <v>0</v>
      </c>
      <c r="U17" s="152">
        <v>0</v>
      </c>
      <c r="V17" s="152">
        <v>0</v>
      </c>
      <c r="W17" s="153">
        <v>0</v>
      </c>
      <c r="X17" s="22">
        <f>SUM(M17:W17)</f>
        <v>0</v>
      </c>
      <c r="Y17" s="21"/>
      <c r="AE17" s="123"/>
    </row>
    <row r="18" spans="3:25" s="1" customFormat="1" ht="12.75">
      <c r="C18" s="26" t="str">
        <f aca="true" t="shared" si="2" ref="C18:J18">C14</f>
        <v>???</v>
      </c>
      <c r="D18" s="26" t="str">
        <f t="shared" si="2"/>
        <v>???</v>
      </c>
      <c r="E18" s="26">
        <f t="shared" si="2"/>
        <v>275.6</v>
      </c>
      <c r="F18" s="26">
        <f t="shared" si="2"/>
        <v>68.9</v>
      </c>
      <c r="G18" s="28">
        <f t="shared" si="2"/>
        <v>21916</v>
      </c>
      <c r="H18" s="26" t="str">
        <f t="shared" si="2"/>
        <v>8S26E-3</v>
      </c>
      <c r="I18" s="26">
        <f>I14</f>
        <v>275.6</v>
      </c>
      <c r="J18" s="27">
        <f t="shared" si="2"/>
        <v>91.86666666666667</v>
      </c>
      <c r="K18" s="26" t="s">
        <v>92</v>
      </c>
      <c r="L18" s="139" t="s">
        <v>43</v>
      </c>
      <c r="M18" s="154">
        <v>3.684910297393799</v>
      </c>
      <c r="N18" s="155">
        <v>5.825409889221191</v>
      </c>
      <c r="O18" s="155">
        <v>20.255449295043945</v>
      </c>
      <c r="P18" s="155">
        <v>21.86343765258789</v>
      </c>
      <c r="Q18" s="155">
        <v>0.5260728001594543</v>
      </c>
      <c r="R18" s="155">
        <v>0.5381599068641663</v>
      </c>
      <c r="S18" s="155">
        <v>0.2075236737728119</v>
      </c>
      <c r="T18" s="155">
        <v>0.13159269094467163</v>
      </c>
      <c r="U18" s="155">
        <v>0.014474115334451199</v>
      </c>
      <c r="V18" s="155">
        <v>0.12473485618829727</v>
      </c>
      <c r="W18" s="156">
        <v>0.004763452801853418</v>
      </c>
      <c r="X18" s="22">
        <f>SUM(M18:W18)</f>
        <v>53.17652863031253</v>
      </c>
      <c r="Y18" s="21"/>
    </row>
    <row r="19" spans="3:23" s="1" customFormat="1" ht="12.75">
      <c r="C19" s="18"/>
      <c r="D19" s="18"/>
      <c r="E19" s="19"/>
      <c r="F19" s="19"/>
      <c r="G19" s="20"/>
      <c r="H19" s="18"/>
      <c r="I19" s="18"/>
      <c r="L19" s="140"/>
      <c r="M19" s="7"/>
      <c r="N19" s="7"/>
      <c r="O19" s="7"/>
      <c r="P19" s="7"/>
      <c r="Q19" s="7"/>
      <c r="R19" s="7"/>
      <c r="S19" s="7"/>
      <c r="T19" s="7"/>
      <c r="U19" s="7"/>
      <c r="V19" s="7"/>
      <c r="W19" s="22"/>
    </row>
    <row r="20" spans="3:38" s="1" customFormat="1" ht="12.75">
      <c r="C20" s="18"/>
      <c r="D20" s="18"/>
      <c r="E20" s="18"/>
      <c r="F20" s="19"/>
      <c r="G20" s="19"/>
      <c r="H20" s="40" t="s">
        <v>33</v>
      </c>
      <c r="I20" s="62"/>
      <c r="J20" s="2"/>
      <c r="K20" s="2"/>
      <c r="L20" s="29" t="s">
        <v>84</v>
      </c>
      <c r="M20" s="30">
        <f>IF(M15=0,0,IF(M14=0,1,((M15/M14)-1)))</f>
        <v>1</v>
      </c>
      <c r="N20" s="30">
        <f aca="true" t="shared" si="3" ref="N20:W20">IF(N15=0,0,IF(N14=0,1,((N15/N14)-1)))</f>
        <v>1</v>
      </c>
      <c r="O20" s="30">
        <f t="shared" si="3"/>
        <v>1</v>
      </c>
      <c r="P20" s="30">
        <f t="shared" si="3"/>
        <v>1</v>
      </c>
      <c r="Q20" s="30">
        <f t="shared" si="3"/>
        <v>1</v>
      </c>
      <c r="R20" s="30">
        <f t="shared" si="3"/>
        <v>1</v>
      </c>
      <c r="S20" s="30">
        <f t="shared" si="3"/>
        <v>1</v>
      </c>
      <c r="T20" s="30">
        <f t="shared" si="3"/>
        <v>1</v>
      </c>
      <c r="U20" s="30">
        <f t="shared" si="3"/>
        <v>1</v>
      </c>
      <c r="V20" s="30">
        <f t="shared" si="3"/>
        <v>1</v>
      </c>
      <c r="W20" s="31">
        <f t="shared" si="3"/>
        <v>1</v>
      </c>
      <c r="X20"/>
      <c r="Y20"/>
      <c r="Z20" s="62"/>
      <c r="AA20" s="29" t="s">
        <v>30</v>
      </c>
      <c r="AB20" s="73">
        <f aca="true" t="shared" si="4" ref="AB20:AL20">IF(M20&gt;0.1,1,0)</f>
        <v>1</v>
      </c>
      <c r="AC20" s="73">
        <f t="shared" si="4"/>
        <v>1</v>
      </c>
      <c r="AD20" s="73">
        <f t="shared" si="4"/>
        <v>1</v>
      </c>
      <c r="AE20" s="73">
        <f t="shared" si="4"/>
        <v>1</v>
      </c>
      <c r="AF20" s="73">
        <f t="shared" si="4"/>
        <v>1</v>
      </c>
      <c r="AG20" s="73">
        <f t="shared" si="4"/>
        <v>1</v>
      </c>
      <c r="AH20" s="73">
        <f t="shared" si="4"/>
        <v>1</v>
      </c>
      <c r="AI20" s="73">
        <f t="shared" si="4"/>
        <v>1</v>
      </c>
      <c r="AJ20" s="73">
        <f t="shared" si="4"/>
        <v>1</v>
      </c>
      <c r="AK20" s="73">
        <f t="shared" si="4"/>
        <v>1</v>
      </c>
      <c r="AL20" s="74">
        <f t="shared" si="4"/>
        <v>1</v>
      </c>
    </row>
    <row r="21" spans="3:38" s="1" customFormat="1" ht="12.75">
      <c r="C21" s="18"/>
      <c r="D21" s="18"/>
      <c r="E21" s="18"/>
      <c r="F21" s="19"/>
      <c r="G21" s="19"/>
      <c r="H21" s="20"/>
      <c r="I21" s="63"/>
      <c r="J21" s="4"/>
      <c r="K21" s="10"/>
      <c r="L21" s="13" t="str">
        <f>"Mitigation Check 2: &gt; "&amp;TRUNC($E$3,0)&amp;$F$4</f>
        <v>Mitigation Check 2: &gt; 6 AF/A:</v>
      </c>
      <c r="M21" s="11">
        <f aca="true" t="shared" si="5" ref="M21:W21">M15-M14</f>
        <v>3.684910297393799</v>
      </c>
      <c r="N21" s="11">
        <f t="shared" si="5"/>
        <v>5.825409889221191</v>
      </c>
      <c r="O21" s="11">
        <f t="shared" si="5"/>
        <v>20.255449295043945</v>
      </c>
      <c r="P21" s="11">
        <f t="shared" si="5"/>
        <v>21.86343765258789</v>
      </c>
      <c r="Q21" s="11">
        <f t="shared" si="5"/>
        <v>0.5260728001594543</v>
      </c>
      <c r="R21" s="11">
        <f t="shared" si="5"/>
        <v>0.5381599068641663</v>
      </c>
      <c r="S21" s="11">
        <f t="shared" si="5"/>
        <v>0.2075236737728119</v>
      </c>
      <c r="T21" s="11">
        <f t="shared" si="5"/>
        <v>0.13159269094467163</v>
      </c>
      <c r="U21" s="11">
        <f t="shared" si="5"/>
        <v>0.014474115334451199</v>
      </c>
      <c r="V21" s="11">
        <f t="shared" si="5"/>
        <v>0.12473485618829727</v>
      </c>
      <c r="W21" s="33">
        <f t="shared" si="5"/>
        <v>0.004763452801853418</v>
      </c>
      <c r="X21"/>
      <c r="Y21"/>
      <c r="Z21" s="63"/>
      <c r="AA21" s="12" t="s">
        <v>30</v>
      </c>
      <c r="AB21" s="24">
        <f aca="true" t="shared" si="6" ref="AB21:AL21">IF(M21&gt;$E$3,1,0)</f>
        <v>0</v>
      </c>
      <c r="AC21" s="24">
        <f t="shared" si="6"/>
        <v>0</v>
      </c>
      <c r="AD21" s="24">
        <f t="shared" si="6"/>
        <v>1</v>
      </c>
      <c r="AE21" s="24">
        <f t="shared" si="6"/>
        <v>1</v>
      </c>
      <c r="AF21" s="24">
        <f t="shared" si="6"/>
        <v>0</v>
      </c>
      <c r="AG21" s="24">
        <f t="shared" si="6"/>
        <v>0</v>
      </c>
      <c r="AH21" s="24">
        <f t="shared" si="6"/>
        <v>0</v>
      </c>
      <c r="AI21" s="24">
        <f t="shared" si="6"/>
        <v>0</v>
      </c>
      <c r="AJ21" s="24">
        <f t="shared" si="6"/>
        <v>0</v>
      </c>
      <c r="AK21" s="24">
        <f t="shared" si="6"/>
        <v>0</v>
      </c>
      <c r="AL21" s="32">
        <f t="shared" si="6"/>
        <v>0</v>
      </c>
    </row>
    <row r="22" spans="3:38" s="1" customFormat="1" ht="12.75">
      <c r="C22" s="18"/>
      <c r="D22" s="18"/>
      <c r="E22" s="18"/>
      <c r="F22" s="19"/>
      <c r="G22" s="19"/>
      <c r="H22" s="20"/>
      <c r="I22" s="63"/>
      <c r="J22" s="4"/>
      <c r="K22" s="10"/>
      <c r="L22" s="12" t="s">
        <v>85</v>
      </c>
      <c r="M22" s="23">
        <f>IF($X15=0,0,(M15/$X15))</f>
        <v>0.06929580385007057</v>
      </c>
      <c r="N22" s="23">
        <f aca="true" t="shared" si="7" ref="N22:W22">IF($X15=0,0,(N15/$X15))</f>
        <v>0.10954851772517732</v>
      </c>
      <c r="O22" s="23">
        <f t="shared" si="7"/>
        <v>0.3809095820425106</v>
      </c>
      <c r="P22" s="23">
        <f t="shared" si="7"/>
        <v>0.41114826815011285</v>
      </c>
      <c r="Q22" s="23">
        <f t="shared" si="7"/>
        <v>0.009892951151752578</v>
      </c>
      <c r="R22" s="23">
        <f t="shared" si="7"/>
        <v>0.010120252689029344</v>
      </c>
      <c r="S22" s="23">
        <f t="shared" si="7"/>
        <v>0.0039025427029194216</v>
      </c>
      <c r="T22" s="23">
        <f t="shared" si="7"/>
        <v>0.002474638610946467</v>
      </c>
      <c r="U22" s="23">
        <f t="shared" si="7"/>
        <v>0.0002721899249023268</v>
      </c>
      <c r="V22" s="23">
        <f t="shared" si="7"/>
        <v>0.002345675045008371</v>
      </c>
      <c r="W22" s="34">
        <f t="shared" si="7"/>
        <v>8.957810757015228E-05</v>
      </c>
      <c r="X22"/>
      <c r="Y22"/>
      <c r="Z22" s="64"/>
      <c r="AA22" s="38" t="s">
        <v>30</v>
      </c>
      <c r="AB22" s="75">
        <f aca="true" t="shared" si="8" ref="AB22:AL22">IF(M22&gt;0.1,1,0)</f>
        <v>0</v>
      </c>
      <c r="AC22" s="75">
        <f t="shared" si="8"/>
        <v>1</v>
      </c>
      <c r="AD22" s="75">
        <f t="shared" si="8"/>
        <v>1</v>
      </c>
      <c r="AE22" s="75">
        <f t="shared" si="8"/>
        <v>1</v>
      </c>
      <c r="AF22" s="75">
        <f t="shared" si="8"/>
        <v>0</v>
      </c>
      <c r="AG22" s="75">
        <f t="shared" si="8"/>
        <v>0</v>
      </c>
      <c r="AH22" s="75">
        <f t="shared" si="8"/>
        <v>0</v>
      </c>
      <c r="AI22" s="75">
        <f t="shared" si="8"/>
        <v>0</v>
      </c>
      <c r="AJ22" s="75">
        <f t="shared" si="8"/>
        <v>0</v>
      </c>
      <c r="AK22" s="75">
        <f t="shared" si="8"/>
        <v>0</v>
      </c>
      <c r="AL22" s="76">
        <f t="shared" si="8"/>
        <v>0</v>
      </c>
    </row>
    <row r="23" spans="3:25" s="1" customFormat="1" ht="12.75">
      <c r="C23" s="18"/>
      <c r="D23" s="18"/>
      <c r="E23" s="18"/>
      <c r="F23" s="19"/>
      <c r="G23" s="19"/>
      <c r="H23" s="20"/>
      <c r="I23" s="63"/>
      <c r="J23" s="4"/>
      <c r="K23" s="10"/>
      <c r="L23" s="12" t="s">
        <v>31</v>
      </c>
      <c r="M23" s="10" t="str">
        <f aca="true" t="shared" si="9" ref="M23:W23">IF(SUM(AB20,AB21,AB22)=3,"YES","NO")</f>
        <v>NO</v>
      </c>
      <c r="N23" s="10" t="str">
        <f t="shared" si="9"/>
        <v>NO</v>
      </c>
      <c r="O23" s="10" t="str">
        <f t="shared" si="9"/>
        <v>YES</v>
      </c>
      <c r="P23" s="10" t="str">
        <f t="shared" si="9"/>
        <v>YES</v>
      </c>
      <c r="Q23" s="10" t="str">
        <f t="shared" si="9"/>
        <v>NO</v>
      </c>
      <c r="R23" s="10" t="str">
        <f t="shared" si="9"/>
        <v>NO</v>
      </c>
      <c r="S23" s="10" t="str">
        <f t="shared" si="9"/>
        <v>NO</v>
      </c>
      <c r="T23" s="10" t="str">
        <f t="shared" si="9"/>
        <v>NO</v>
      </c>
      <c r="U23" s="10" t="str">
        <f t="shared" si="9"/>
        <v>NO</v>
      </c>
      <c r="V23" s="10" t="str">
        <f t="shared" si="9"/>
        <v>NO</v>
      </c>
      <c r="W23" s="35" t="str">
        <f t="shared" si="9"/>
        <v>NO</v>
      </c>
      <c r="X23"/>
      <c r="Y23"/>
    </row>
    <row r="24" spans="3:25" s="1" customFormat="1" ht="12.75">
      <c r="C24" s="18"/>
      <c r="D24" s="18"/>
      <c r="E24" s="18"/>
      <c r="F24" s="19"/>
      <c r="G24" s="19"/>
      <c r="H24" s="20"/>
      <c r="I24" s="64"/>
      <c r="J24" s="36"/>
      <c r="K24" s="37"/>
      <c r="L24" s="38" t="s">
        <v>32</v>
      </c>
      <c r="M24" s="8">
        <f aca="true" t="shared" si="10" ref="M24:W24">M15-M14</f>
        <v>3.684910297393799</v>
      </c>
      <c r="N24" s="8">
        <f t="shared" si="10"/>
        <v>5.825409889221191</v>
      </c>
      <c r="O24" s="8">
        <f t="shared" si="10"/>
        <v>20.255449295043945</v>
      </c>
      <c r="P24" s="8">
        <f t="shared" si="10"/>
        <v>21.86343765258789</v>
      </c>
      <c r="Q24" s="8">
        <f t="shared" si="10"/>
        <v>0.5260728001594543</v>
      </c>
      <c r="R24" s="8">
        <f t="shared" si="10"/>
        <v>0.5381599068641663</v>
      </c>
      <c r="S24" s="8">
        <f t="shared" si="10"/>
        <v>0.2075236737728119</v>
      </c>
      <c r="T24" s="8">
        <f t="shared" si="10"/>
        <v>0.13159269094467163</v>
      </c>
      <c r="U24" s="8">
        <f t="shared" si="10"/>
        <v>0.014474115334451199</v>
      </c>
      <c r="V24" s="8">
        <f t="shared" si="10"/>
        <v>0.12473485618829727</v>
      </c>
      <c r="W24" s="39">
        <f t="shared" si="10"/>
        <v>0.004763452801853418</v>
      </c>
      <c r="X24"/>
      <c r="Y24"/>
    </row>
    <row r="25" spans="3:25" s="1" customFormat="1" ht="12.75">
      <c r="C25" s="18"/>
      <c r="D25" s="18"/>
      <c r="E25" s="18"/>
      <c r="F25" s="19"/>
      <c r="G25" s="19"/>
      <c r="H25" s="20"/>
      <c r="J25" s="18"/>
      <c r="L25" s="13"/>
      <c r="M25" s="7"/>
      <c r="N25" s="7"/>
      <c r="O25" s="7"/>
      <c r="P25" s="7"/>
      <c r="Q25" s="7"/>
      <c r="R25" s="7"/>
      <c r="S25" s="7"/>
      <c r="T25" s="7"/>
      <c r="U25" s="7"/>
      <c r="V25" s="7"/>
      <c r="W25" s="7"/>
      <c r="X25"/>
      <c r="Y25"/>
    </row>
    <row r="26" spans="3:25" s="1" customFormat="1" ht="12.75">
      <c r="C26" s="18"/>
      <c r="D26" s="18"/>
      <c r="E26" s="18"/>
      <c r="F26" s="19"/>
      <c r="G26" s="19"/>
      <c r="H26" s="40" t="s">
        <v>34</v>
      </c>
      <c r="I26" s="62"/>
      <c r="J26" s="2"/>
      <c r="K26" s="2"/>
      <c r="L26" s="29" t="s">
        <v>84</v>
      </c>
      <c r="M26" s="30">
        <f>IF(M18=0,0,IF(M17=0,1,((M18/M17)-1)))</f>
        <v>1</v>
      </c>
      <c r="N26" s="30">
        <f aca="true" t="shared" si="11" ref="N26:W26">IF(N18=0,0,IF(N17=0,1,((N18/N17)-1)))</f>
        <v>1</v>
      </c>
      <c r="O26" s="30">
        <f t="shared" si="11"/>
        <v>1</v>
      </c>
      <c r="P26" s="30">
        <f t="shared" si="11"/>
        <v>1</v>
      </c>
      <c r="Q26" s="30">
        <f t="shared" si="11"/>
        <v>1</v>
      </c>
      <c r="R26" s="30">
        <f t="shared" si="11"/>
        <v>1</v>
      </c>
      <c r="S26" s="30">
        <f t="shared" si="11"/>
        <v>1</v>
      </c>
      <c r="T26" s="30">
        <f t="shared" si="11"/>
        <v>1</v>
      </c>
      <c r="U26" s="30">
        <f t="shared" si="11"/>
        <v>1</v>
      </c>
      <c r="V26" s="30">
        <f t="shared" si="11"/>
        <v>1</v>
      </c>
      <c r="W26" s="31">
        <f t="shared" si="11"/>
        <v>1</v>
      </c>
      <c r="X26" s="25"/>
      <c r="Y26" s="21"/>
    </row>
    <row r="27" spans="3:38" s="1" customFormat="1" ht="12.75">
      <c r="C27" s="18"/>
      <c r="D27" s="18"/>
      <c r="E27" s="18"/>
      <c r="F27" s="19"/>
      <c r="G27" s="19"/>
      <c r="H27" s="20"/>
      <c r="I27" s="65"/>
      <c r="J27" s="4"/>
      <c r="K27" s="10"/>
      <c r="L27" s="13" t="str">
        <f>"Mitigation Check 2: &gt; "&amp;$E$3&amp;$F$4</f>
        <v>Mitigation Check 2: &gt; 6 AF/A:</v>
      </c>
      <c r="M27" s="11">
        <f>M18-M17</f>
        <v>3.684910297393799</v>
      </c>
      <c r="N27" s="11">
        <f aca="true" t="shared" si="12" ref="N27:W27">N18-N17</f>
        <v>5.825409889221191</v>
      </c>
      <c r="O27" s="11">
        <f t="shared" si="12"/>
        <v>20.255449295043945</v>
      </c>
      <c r="P27" s="11">
        <f t="shared" si="12"/>
        <v>21.86343765258789</v>
      </c>
      <c r="Q27" s="11">
        <f t="shared" si="12"/>
        <v>0.5260728001594543</v>
      </c>
      <c r="R27" s="11">
        <f t="shared" si="12"/>
        <v>0.5381599068641663</v>
      </c>
      <c r="S27" s="11">
        <f t="shared" si="12"/>
        <v>0.2075236737728119</v>
      </c>
      <c r="T27" s="11">
        <f t="shared" si="12"/>
        <v>0.13159269094467163</v>
      </c>
      <c r="U27" s="11">
        <f t="shared" si="12"/>
        <v>0.014474115334451199</v>
      </c>
      <c r="V27" s="11">
        <f t="shared" si="12"/>
        <v>0.12473485618829727</v>
      </c>
      <c r="W27" s="33">
        <f t="shared" si="12"/>
        <v>0.004763452801853418</v>
      </c>
      <c r="X27" s="25"/>
      <c r="Y27" s="21"/>
      <c r="Z27" s="62"/>
      <c r="AA27" s="29" t="s">
        <v>30</v>
      </c>
      <c r="AB27" s="73">
        <f>IF(M26&gt;0.1,1,0)</f>
        <v>1</v>
      </c>
      <c r="AC27" s="73">
        <f aca="true" t="shared" si="13" ref="AC27:AL27">IF(N26&gt;0.1,1,0)</f>
        <v>1</v>
      </c>
      <c r="AD27" s="73">
        <f t="shared" si="13"/>
        <v>1</v>
      </c>
      <c r="AE27" s="73">
        <f t="shared" si="13"/>
        <v>1</v>
      </c>
      <c r="AF27" s="73">
        <f t="shared" si="13"/>
        <v>1</v>
      </c>
      <c r="AG27" s="73">
        <f t="shared" si="13"/>
        <v>1</v>
      </c>
      <c r="AH27" s="73">
        <f t="shared" si="13"/>
        <v>1</v>
      </c>
      <c r="AI27" s="73">
        <f t="shared" si="13"/>
        <v>1</v>
      </c>
      <c r="AJ27" s="73">
        <f t="shared" si="13"/>
        <v>1</v>
      </c>
      <c r="AK27" s="73">
        <f t="shared" si="13"/>
        <v>1</v>
      </c>
      <c r="AL27" s="74">
        <f t="shared" si="13"/>
        <v>1</v>
      </c>
    </row>
    <row r="28" spans="3:38" s="1" customFormat="1" ht="12.75">
      <c r="C28" s="18"/>
      <c r="D28" s="18"/>
      <c r="E28" s="18"/>
      <c r="F28" s="19"/>
      <c r="G28" s="19"/>
      <c r="H28" s="20"/>
      <c r="I28" s="66"/>
      <c r="J28" s="47"/>
      <c r="K28" s="10"/>
      <c r="L28" s="12"/>
      <c r="M28" s="23"/>
      <c r="N28" s="23"/>
      <c r="O28" s="23"/>
      <c r="P28" s="23"/>
      <c r="Q28" s="23"/>
      <c r="R28" s="23"/>
      <c r="S28" s="23"/>
      <c r="T28" s="23"/>
      <c r="U28" s="23"/>
      <c r="V28" s="23"/>
      <c r="W28" s="34"/>
      <c r="X28" s="25"/>
      <c r="Y28" s="21"/>
      <c r="Z28" s="63"/>
      <c r="AA28" s="12" t="s">
        <v>30</v>
      </c>
      <c r="AB28" s="24">
        <f>IF(M27&gt;$E$3,1,0)</f>
        <v>0</v>
      </c>
      <c r="AC28" s="24">
        <f aca="true" t="shared" si="14" ref="AC28:AL28">IF(N27&gt;$E$3,1,0)</f>
        <v>0</v>
      </c>
      <c r="AD28" s="24">
        <f t="shared" si="14"/>
        <v>1</v>
      </c>
      <c r="AE28" s="24">
        <f t="shared" si="14"/>
        <v>1</v>
      </c>
      <c r="AF28" s="24">
        <f t="shared" si="14"/>
        <v>0</v>
      </c>
      <c r="AG28" s="24">
        <f t="shared" si="14"/>
        <v>0</v>
      </c>
      <c r="AH28" s="24">
        <f t="shared" si="14"/>
        <v>0</v>
      </c>
      <c r="AI28" s="24">
        <f t="shared" si="14"/>
        <v>0</v>
      </c>
      <c r="AJ28" s="24">
        <f t="shared" si="14"/>
        <v>0</v>
      </c>
      <c r="AK28" s="24">
        <f t="shared" si="14"/>
        <v>0</v>
      </c>
      <c r="AL28" s="32">
        <f t="shared" si="14"/>
        <v>0</v>
      </c>
    </row>
    <row r="29" spans="3:38" s="1" customFormat="1" ht="13.5" thickBot="1">
      <c r="C29" s="18"/>
      <c r="D29" s="18"/>
      <c r="E29" s="18"/>
      <c r="F29" s="19"/>
      <c r="G29" s="19"/>
      <c r="H29" s="20"/>
      <c r="I29" s="65"/>
      <c r="J29" s="4"/>
      <c r="K29" s="10"/>
      <c r="L29" s="12" t="s">
        <v>31</v>
      </c>
      <c r="M29" s="10" t="str">
        <f>IF(SUM(AB27,AB28)=2,"YES","NO")</f>
        <v>NO</v>
      </c>
      <c r="N29" s="10" t="str">
        <f aca="true" t="shared" si="15" ref="N29:W29">IF(SUM(AC27,AC28)=2,"YES","NO")</f>
        <v>NO</v>
      </c>
      <c r="O29" s="10" t="str">
        <f t="shared" si="15"/>
        <v>YES</v>
      </c>
      <c r="P29" s="10" t="str">
        <f t="shared" si="15"/>
        <v>YES</v>
      </c>
      <c r="Q29" s="10" t="str">
        <f t="shared" si="15"/>
        <v>NO</v>
      </c>
      <c r="R29" s="10" t="str">
        <f t="shared" si="15"/>
        <v>NO</v>
      </c>
      <c r="S29" s="10" t="str">
        <f t="shared" si="15"/>
        <v>NO</v>
      </c>
      <c r="T29" s="10" t="str">
        <f t="shared" si="15"/>
        <v>NO</v>
      </c>
      <c r="U29" s="10" t="str">
        <f t="shared" si="15"/>
        <v>NO</v>
      </c>
      <c r="V29" s="10" t="str">
        <f t="shared" si="15"/>
        <v>NO</v>
      </c>
      <c r="W29" s="35" t="str">
        <f t="shared" si="15"/>
        <v>NO</v>
      </c>
      <c r="X29" s="25"/>
      <c r="Y29" s="21"/>
      <c r="Z29" s="64"/>
      <c r="AA29" s="38"/>
      <c r="AB29" s="75"/>
      <c r="AC29" s="75"/>
      <c r="AD29" s="75"/>
      <c r="AE29" s="75"/>
      <c r="AF29" s="75"/>
      <c r="AG29" s="75"/>
      <c r="AH29" s="75"/>
      <c r="AI29" s="75"/>
      <c r="AJ29" s="75"/>
      <c r="AK29" s="75"/>
      <c r="AL29" s="76"/>
    </row>
    <row r="30" spans="3:25" s="1" customFormat="1" ht="13.5" thickBot="1">
      <c r="C30" s="147" t="s">
        <v>89</v>
      </c>
      <c r="D30" s="18"/>
      <c r="E30" s="18"/>
      <c r="F30" s="19"/>
      <c r="G30" s="19"/>
      <c r="H30" s="20"/>
      <c r="I30" s="67"/>
      <c r="J30" s="36"/>
      <c r="K30" s="37"/>
      <c r="L30" s="38" t="s">
        <v>32</v>
      </c>
      <c r="M30" s="8">
        <f>M18-M17</f>
        <v>3.684910297393799</v>
      </c>
      <c r="N30" s="8">
        <f aca="true" t="shared" si="16" ref="N30:W30">N18-N17</f>
        <v>5.825409889221191</v>
      </c>
      <c r="O30" s="8">
        <f t="shared" si="16"/>
        <v>20.255449295043945</v>
      </c>
      <c r="P30" s="8">
        <f t="shared" si="16"/>
        <v>21.86343765258789</v>
      </c>
      <c r="Q30" s="8">
        <f t="shared" si="16"/>
        <v>0.5260728001594543</v>
      </c>
      <c r="R30" s="8">
        <f t="shared" si="16"/>
        <v>0.5381599068641663</v>
      </c>
      <c r="S30" s="8">
        <f t="shared" si="16"/>
        <v>0.2075236737728119</v>
      </c>
      <c r="T30" s="8">
        <f t="shared" si="16"/>
        <v>0.13159269094467163</v>
      </c>
      <c r="U30" s="8">
        <f t="shared" si="16"/>
        <v>0.014474115334451199</v>
      </c>
      <c r="V30" s="8">
        <f t="shared" si="16"/>
        <v>0.12473485618829727</v>
      </c>
      <c r="W30" s="39">
        <f t="shared" si="16"/>
        <v>0.004763452801853418</v>
      </c>
      <c r="X30" s="25"/>
      <c r="Y30" s="21"/>
    </row>
    <row r="31" spans="3:24" s="1" customFormat="1" ht="12.75">
      <c r="C31" s="18"/>
      <c r="D31" s="18"/>
      <c r="E31" s="19"/>
      <c r="F31" s="19"/>
      <c r="G31" s="20"/>
      <c r="H31" s="18"/>
      <c r="I31" s="18"/>
      <c r="K31" s="13"/>
      <c r="L31" s="140"/>
      <c r="M31" s="7"/>
      <c r="N31" s="7"/>
      <c r="O31" s="7"/>
      <c r="P31" s="7"/>
      <c r="Q31" s="7"/>
      <c r="R31" s="7"/>
      <c r="S31" s="7"/>
      <c r="T31" s="7"/>
      <c r="U31" s="7"/>
      <c r="V31" s="7"/>
      <c r="W31" s="25"/>
      <c r="X31" s="21"/>
    </row>
    <row r="32" spans="3:25" s="1" customFormat="1" ht="15.75">
      <c r="C32" s="14" t="s">
        <v>75</v>
      </c>
      <c r="D32"/>
      <c r="E32" s="41"/>
      <c r="F32" s="43"/>
      <c r="G32" s="9"/>
      <c r="H32" s="42"/>
      <c r="I32" s="44"/>
      <c r="J32"/>
      <c r="K32"/>
      <c r="L32" s="13"/>
      <c r="M32"/>
      <c r="N32"/>
      <c r="O32"/>
      <c r="P32"/>
      <c r="Q32"/>
      <c r="R32"/>
      <c r="S32"/>
      <c r="T32"/>
      <c r="U32"/>
      <c r="V32"/>
      <c r="W32"/>
      <c r="X32"/>
      <c r="Y32"/>
    </row>
    <row r="33" spans="3:45" s="1" customFormat="1" ht="12.75">
      <c r="C33"/>
      <c r="D33"/>
      <c r="E33"/>
      <c r="F33"/>
      <c r="G33"/>
      <c r="H33"/>
      <c r="I33"/>
      <c r="J33"/>
      <c r="K33"/>
      <c r="L33" s="13"/>
      <c r="M33" t="str">
        <f>"Impact by Reach (AF/"&amp;$F$3</f>
        <v>Impact by Reach (AF/Annum)</v>
      </c>
      <c r="N33"/>
      <c r="O33"/>
      <c r="P33"/>
      <c r="Q33"/>
      <c r="R33"/>
      <c r="S33"/>
      <c r="T33"/>
      <c r="U33"/>
      <c r="V33"/>
      <c r="W33"/>
      <c r="X33"/>
      <c r="Y33"/>
      <c r="Z33"/>
      <c r="AA33"/>
      <c r="AB33"/>
      <c r="AC33"/>
      <c r="AD33"/>
      <c r="AE33"/>
      <c r="AF33"/>
      <c r="AG33"/>
      <c r="AH33"/>
      <c r="AI33"/>
      <c r="AJ33"/>
      <c r="AK33"/>
      <c r="AL33"/>
      <c r="AM33"/>
      <c r="AN33"/>
      <c r="AO33"/>
      <c r="AP33"/>
      <c r="AQ33"/>
      <c r="AR33"/>
      <c r="AS33"/>
    </row>
    <row r="34" spans="3:46" s="1" customFormat="1" ht="12.75">
      <c r="C34" s="2" t="s">
        <v>0</v>
      </c>
      <c r="D34" s="2" t="s">
        <v>1</v>
      </c>
      <c r="E34" s="2" t="s">
        <v>48</v>
      </c>
      <c r="F34" s="2" t="s">
        <v>5</v>
      </c>
      <c r="G34" s="2" t="s">
        <v>6</v>
      </c>
      <c r="H34" s="2" t="s">
        <v>8</v>
      </c>
      <c r="I34" s="198" t="s">
        <v>35</v>
      </c>
      <c r="J34" s="198"/>
      <c r="K34" s="5" t="s">
        <v>10</v>
      </c>
      <c r="L34" s="13"/>
      <c r="M34" s="2" t="s">
        <v>12</v>
      </c>
      <c r="N34" s="2" t="s">
        <v>13</v>
      </c>
      <c r="O34" s="2" t="s">
        <v>14</v>
      </c>
      <c r="P34" s="2" t="s">
        <v>15</v>
      </c>
      <c r="Q34" s="2" t="s">
        <v>16</v>
      </c>
      <c r="R34" s="2" t="s">
        <v>17</v>
      </c>
      <c r="S34" s="2" t="s">
        <v>18</v>
      </c>
      <c r="T34" s="2" t="s">
        <v>19</v>
      </c>
      <c r="U34" s="2" t="s">
        <v>20</v>
      </c>
      <c r="V34" s="2" t="s">
        <v>21</v>
      </c>
      <c r="W34" s="2" t="s">
        <v>22</v>
      </c>
      <c r="X34"/>
      <c r="Y34"/>
      <c r="Z34"/>
      <c r="AA34"/>
      <c r="AB34"/>
      <c r="AC34"/>
      <c r="AD34"/>
      <c r="AE34"/>
      <c r="AF34"/>
      <c r="AG34"/>
      <c r="AH34"/>
      <c r="AI34"/>
      <c r="AJ34"/>
      <c r="AK34"/>
      <c r="AL34"/>
      <c r="AM34"/>
      <c r="AN34"/>
      <c r="AO34"/>
      <c r="AP34"/>
      <c r="AQ34"/>
      <c r="AR34"/>
      <c r="AS34"/>
      <c r="AT34"/>
    </row>
    <row r="35" spans="3:46" s="1" customFormat="1" ht="13.5" thickBot="1">
      <c r="C35" s="3"/>
      <c r="D35" s="3" t="s">
        <v>2</v>
      </c>
      <c r="E35" s="3" t="s">
        <v>3</v>
      </c>
      <c r="F35" s="3" t="s">
        <v>4</v>
      </c>
      <c r="G35" s="3" t="s">
        <v>7</v>
      </c>
      <c r="H35" s="3" t="s">
        <v>9</v>
      </c>
      <c r="I35" s="69" t="s">
        <v>44</v>
      </c>
      <c r="J35" s="68" t="s">
        <v>45</v>
      </c>
      <c r="K35" s="6" t="s">
        <v>11</v>
      </c>
      <c r="L35" s="13"/>
      <c r="M35" s="3" t="s">
        <v>23</v>
      </c>
      <c r="N35" s="3" t="s">
        <v>24</v>
      </c>
      <c r="O35" s="3" t="s">
        <v>25</v>
      </c>
      <c r="P35" s="3" t="s">
        <v>26</v>
      </c>
      <c r="Q35" s="3" t="s">
        <v>27</v>
      </c>
      <c r="R35" s="3" t="s">
        <v>28</v>
      </c>
      <c r="S35" s="3" t="s">
        <v>19</v>
      </c>
      <c r="T35" s="3"/>
      <c r="U35" s="3" t="s">
        <v>21</v>
      </c>
      <c r="V35" s="3"/>
      <c r="W35" s="3" t="s">
        <v>29</v>
      </c>
      <c r="X35"/>
      <c r="Y35"/>
      <c r="Z35"/>
      <c r="AA35"/>
      <c r="AB35"/>
      <c r="AC35"/>
      <c r="AD35"/>
      <c r="AE35"/>
      <c r="AF35"/>
      <c r="AG35"/>
      <c r="AH35"/>
      <c r="AI35"/>
      <c r="AJ35"/>
      <c r="AK35"/>
      <c r="AL35"/>
      <c r="AM35"/>
      <c r="AN35"/>
      <c r="AO35"/>
      <c r="AP35"/>
      <c r="AQ35"/>
      <c r="AR35"/>
      <c r="AS35"/>
      <c r="AT35"/>
    </row>
    <row r="36" spans="3:46" s="1" customFormat="1" ht="16.5" thickTop="1">
      <c r="C36" s="14" t="s">
        <v>53</v>
      </c>
      <c r="D36" s="10"/>
      <c r="E36" s="10"/>
      <c r="F36" s="10"/>
      <c r="G36" s="10"/>
      <c r="H36" s="10"/>
      <c r="I36" s="10"/>
      <c r="J36" s="10"/>
      <c r="K36" s="4"/>
      <c r="L36" s="13"/>
      <c r="M36" s="10"/>
      <c r="N36" s="10"/>
      <c r="O36" s="10"/>
      <c r="P36" s="10"/>
      <c r="Q36" s="10"/>
      <c r="R36" s="10"/>
      <c r="S36" s="10"/>
      <c r="T36" s="10"/>
      <c r="U36" s="10"/>
      <c r="V36" s="10"/>
      <c r="W36" s="10"/>
      <c r="X36"/>
      <c r="Y36"/>
      <c r="Z36"/>
      <c r="AA36"/>
      <c r="AB36"/>
      <c r="AC36"/>
      <c r="AD36"/>
      <c r="AE36"/>
      <c r="AF36"/>
      <c r="AG36"/>
      <c r="AH36"/>
      <c r="AI36"/>
      <c r="AJ36"/>
      <c r="AK36"/>
      <c r="AL36"/>
      <c r="AM36"/>
      <c r="AN36"/>
      <c r="AO36"/>
      <c r="AP36"/>
      <c r="AQ36"/>
      <c r="AR36"/>
      <c r="AS36"/>
      <c r="AT36"/>
    </row>
    <row r="37" spans="3:46" s="1" customFormat="1" ht="12.75">
      <c r="C37" s="15"/>
      <c r="D37" s="15"/>
      <c r="E37" s="16"/>
      <c r="F37" s="16"/>
      <c r="G37" s="17"/>
      <c r="H37" s="15"/>
      <c r="I37" s="16"/>
      <c r="J37" s="15"/>
      <c r="K37" s="15"/>
      <c r="L37" s="139" t="s">
        <v>40</v>
      </c>
      <c r="M37" s="77"/>
      <c r="N37" s="78"/>
      <c r="O37" s="78"/>
      <c r="P37" s="78"/>
      <c r="Q37" s="78"/>
      <c r="R37" s="78"/>
      <c r="S37" s="78"/>
      <c r="T37" s="78"/>
      <c r="U37" s="78"/>
      <c r="V37" s="78"/>
      <c r="W37" s="79"/>
      <c r="X37" s="22">
        <f>SUM(M37:W37)</f>
        <v>0</v>
      </c>
      <c r="Y37" s="21"/>
      <c r="AM37"/>
      <c r="AN37"/>
      <c r="AO37"/>
      <c r="AP37"/>
      <c r="AQ37"/>
      <c r="AR37"/>
      <c r="AS37"/>
      <c r="AT37"/>
    </row>
    <row r="38" spans="3:46" s="1" customFormat="1" ht="12.75">
      <c r="C38" s="15"/>
      <c r="D38" s="15"/>
      <c r="E38" s="15"/>
      <c r="F38" s="15"/>
      <c r="G38" s="17"/>
      <c r="H38" s="15"/>
      <c r="I38" s="16"/>
      <c r="J38" s="15"/>
      <c r="K38" s="15"/>
      <c r="L38" s="139" t="s">
        <v>41</v>
      </c>
      <c r="M38" s="80"/>
      <c r="N38" s="11"/>
      <c r="O38" s="11"/>
      <c r="P38" s="11"/>
      <c r="Q38" s="11"/>
      <c r="R38" s="11"/>
      <c r="S38" s="11"/>
      <c r="T38" s="11"/>
      <c r="U38" s="11"/>
      <c r="V38" s="11"/>
      <c r="W38" s="81"/>
      <c r="X38" s="22">
        <f>SUM(M38:W38)</f>
        <v>0</v>
      </c>
      <c r="AM38"/>
      <c r="AN38"/>
      <c r="AO38"/>
      <c r="AP38"/>
      <c r="AQ38"/>
      <c r="AR38"/>
      <c r="AS38"/>
      <c r="AT38"/>
    </row>
    <row r="39" spans="3:46" s="1" customFormat="1" ht="15.75">
      <c r="C39" s="14" t="s">
        <v>80</v>
      </c>
      <c r="D39"/>
      <c r="E39"/>
      <c r="F39"/>
      <c r="G39"/>
      <c r="H39"/>
      <c r="I39"/>
      <c r="J39"/>
      <c r="K39"/>
      <c r="L39" s="139"/>
      <c r="M39" s="82"/>
      <c r="N39" s="83"/>
      <c r="O39" s="83"/>
      <c r="P39" s="83"/>
      <c r="Q39" s="83"/>
      <c r="R39" s="83"/>
      <c r="S39" s="83"/>
      <c r="T39" s="83"/>
      <c r="U39" s="83"/>
      <c r="V39" s="83"/>
      <c r="W39" s="84"/>
      <c r="X39"/>
      <c r="Y39"/>
      <c r="Z39"/>
      <c r="AM39"/>
      <c r="AN39"/>
      <c r="AO39"/>
      <c r="AP39"/>
      <c r="AQ39"/>
      <c r="AR39"/>
      <c r="AS39"/>
      <c r="AT39"/>
    </row>
    <row r="40" spans="3:46" s="1" customFormat="1" ht="12.75">
      <c r="C40" s="15">
        <f>C37</f>
        <v>0</v>
      </c>
      <c r="D40" s="15">
        <f aca="true" t="shared" si="17" ref="D40:K40">D37</f>
        <v>0</v>
      </c>
      <c r="E40" s="15">
        <f t="shared" si="17"/>
        <v>0</v>
      </c>
      <c r="F40" s="15">
        <f t="shared" si="17"/>
        <v>0</v>
      </c>
      <c r="G40" s="17">
        <f>G37</f>
        <v>0</v>
      </c>
      <c r="H40" s="15">
        <f t="shared" si="17"/>
        <v>0</v>
      </c>
      <c r="I40" s="16">
        <f>I37</f>
        <v>0</v>
      </c>
      <c r="J40" s="15">
        <f t="shared" si="17"/>
        <v>0</v>
      </c>
      <c r="K40" s="15">
        <f t="shared" si="17"/>
        <v>0</v>
      </c>
      <c r="L40" s="139" t="s">
        <v>42</v>
      </c>
      <c r="M40" s="80"/>
      <c r="N40" s="11"/>
      <c r="O40" s="11"/>
      <c r="P40" s="11"/>
      <c r="Q40" s="11"/>
      <c r="R40" s="11"/>
      <c r="S40" s="11"/>
      <c r="T40" s="11"/>
      <c r="U40" s="11"/>
      <c r="V40" s="11"/>
      <c r="W40" s="81"/>
      <c r="X40" s="22">
        <f>SUM(M40:W40)</f>
        <v>0</v>
      </c>
      <c r="Y40" s="21"/>
      <c r="Z40"/>
      <c r="AM40"/>
      <c r="AN40"/>
      <c r="AO40"/>
      <c r="AP40"/>
      <c r="AQ40"/>
      <c r="AR40"/>
      <c r="AS40"/>
      <c r="AT40"/>
    </row>
    <row r="41" spans="3:46" s="1" customFormat="1" ht="12.75">
      <c r="C41" s="26">
        <f aca="true" t="shared" si="18" ref="C41:J41">C37</f>
        <v>0</v>
      </c>
      <c r="D41" s="26">
        <f t="shared" si="18"/>
        <v>0</v>
      </c>
      <c r="E41" s="26">
        <f t="shared" si="18"/>
        <v>0</v>
      </c>
      <c r="F41" s="26">
        <f t="shared" si="18"/>
        <v>0</v>
      </c>
      <c r="G41" s="28">
        <f t="shared" si="18"/>
        <v>0</v>
      </c>
      <c r="H41" s="26">
        <f t="shared" si="18"/>
        <v>0</v>
      </c>
      <c r="I41" s="27">
        <f>I37</f>
        <v>0</v>
      </c>
      <c r="J41" s="26">
        <f t="shared" si="18"/>
        <v>0</v>
      </c>
      <c r="K41" s="26">
        <f>K38</f>
        <v>0</v>
      </c>
      <c r="L41" s="139" t="s">
        <v>43</v>
      </c>
      <c r="M41" s="85"/>
      <c r="N41" s="86"/>
      <c r="O41" s="86"/>
      <c r="P41" s="86"/>
      <c r="Q41" s="86"/>
      <c r="R41" s="86"/>
      <c r="S41" s="86"/>
      <c r="T41" s="86"/>
      <c r="U41" s="86"/>
      <c r="V41" s="86"/>
      <c r="W41" s="87"/>
      <c r="X41" s="22">
        <f>SUM(M41:W41)</f>
        <v>0</v>
      </c>
      <c r="Y41" s="21"/>
      <c r="Z41"/>
      <c r="AM41"/>
      <c r="AN41"/>
      <c r="AO41"/>
      <c r="AP41"/>
      <c r="AQ41"/>
      <c r="AR41"/>
      <c r="AS41"/>
      <c r="AT41"/>
    </row>
    <row r="42" spans="3:45" s="1" customFormat="1" ht="12.75">
      <c r="C42" s="18"/>
      <c r="D42" s="18"/>
      <c r="E42" s="19"/>
      <c r="F42" s="19"/>
      <c r="G42" s="20"/>
      <c r="H42" s="18"/>
      <c r="I42" s="18"/>
      <c r="L42" s="140"/>
      <c r="M42" s="7"/>
      <c r="N42" s="7"/>
      <c r="O42" s="7"/>
      <c r="P42" s="7"/>
      <c r="Q42" s="7"/>
      <c r="R42" s="7"/>
      <c r="S42" s="7"/>
      <c r="T42" s="7"/>
      <c r="U42" s="7"/>
      <c r="V42" s="7"/>
      <c r="W42" s="22"/>
      <c r="AL42"/>
      <c r="AM42"/>
      <c r="AN42"/>
      <c r="AO42"/>
      <c r="AP42"/>
      <c r="AQ42"/>
      <c r="AR42"/>
      <c r="AS42"/>
    </row>
    <row r="43" spans="3:46" s="1" customFormat="1" ht="12.75">
      <c r="C43" s="18"/>
      <c r="D43" s="18"/>
      <c r="E43" s="18"/>
      <c r="F43" s="19"/>
      <c r="G43" s="19"/>
      <c r="H43" s="40" t="s">
        <v>33</v>
      </c>
      <c r="I43" s="62"/>
      <c r="J43" s="2"/>
      <c r="K43" s="2"/>
      <c r="L43" s="29" t="s">
        <v>84</v>
      </c>
      <c r="M43" s="30">
        <f>IF(M38=0,0,IF(M37=0,1,((M38/M37)-1)))</f>
        <v>0</v>
      </c>
      <c r="N43" s="30">
        <f aca="true" t="shared" si="19" ref="N43:W43">IF(N38=0,0,IF(N37=0,1,((N38/N37)-1)))</f>
        <v>0</v>
      </c>
      <c r="O43" s="30">
        <f t="shared" si="19"/>
        <v>0</v>
      </c>
      <c r="P43" s="30">
        <f t="shared" si="19"/>
        <v>0</v>
      </c>
      <c r="Q43" s="30">
        <f t="shared" si="19"/>
        <v>0</v>
      </c>
      <c r="R43" s="30">
        <f t="shared" si="19"/>
        <v>0</v>
      </c>
      <c r="S43" s="30">
        <f t="shared" si="19"/>
        <v>0</v>
      </c>
      <c r="T43" s="30">
        <f t="shared" si="19"/>
        <v>0</v>
      </c>
      <c r="U43" s="30">
        <f t="shared" si="19"/>
        <v>0</v>
      </c>
      <c r="V43" s="30">
        <f t="shared" si="19"/>
        <v>0</v>
      </c>
      <c r="W43" s="31">
        <f t="shared" si="19"/>
        <v>0</v>
      </c>
      <c r="X43"/>
      <c r="Y43"/>
      <c r="Z43" s="62"/>
      <c r="AA43" s="29" t="s">
        <v>30</v>
      </c>
      <c r="AB43" s="73">
        <f aca="true" t="shared" si="20" ref="AB43:AL43">IF(M43&gt;0.1,1,0)</f>
        <v>0</v>
      </c>
      <c r="AC43" s="73">
        <f t="shared" si="20"/>
        <v>0</v>
      </c>
      <c r="AD43" s="73">
        <f t="shared" si="20"/>
        <v>0</v>
      </c>
      <c r="AE43" s="73">
        <f t="shared" si="20"/>
        <v>0</v>
      </c>
      <c r="AF43" s="73">
        <f t="shared" si="20"/>
        <v>0</v>
      </c>
      <c r="AG43" s="73">
        <f t="shared" si="20"/>
        <v>0</v>
      </c>
      <c r="AH43" s="73">
        <f t="shared" si="20"/>
        <v>0</v>
      </c>
      <c r="AI43" s="73">
        <f t="shared" si="20"/>
        <v>0</v>
      </c>
      <c r="AJ43" s="73">
        <f t="shared" si="20"/>
        <v>0</v>
      </c>
      <c r="AK43" s="73">
        <f t="shared" si="20"/>
        <v>0</v>
      </c>
      <c r="AL43" s="74">
        <f t="shared" si="20"/>
        <v>0</v>
      </c>
      <c r="AM43"/>
      <c r="AN43"/>
      <c r="AO43"/>
      <c r="AP43"/>
      <c r="AQ43"/>
      <c r="AR43"/>
      <c r="AS43"/>
      <c r="AT43"/>
    </row>
    <row r="44" spans="3:46" s="1" customFormat="1" ht="12.75">
      <c r="C44" s="18"/>
      <c r="D44" s="18"/>
      <c r="E44" s="18"/>
      <c r="F44" s="19"/>
      <c r="G44" s="19"/>
      <c r="H44" s="20"/>
      <c r="I44" s="63"/>
      <c r="J44" s="4"/>
      <c r="K44" s="10"/>
      <c r="L44" s="13" t="str">
        <f>"Mitigation Check 2: &gt; "&amp;TRUNC($E$3,0)&amp;$F$4</f>
        <v>Mitigation Check 2: &gt; 6 AF/A:</v>
      </c>
      <c r="M44" s="11">
        <f aca="true" t="shared" si="21" ref="M44:W44">M38-M37</f>
        <v>0</v>
      </c>
      <c r="N44" s="11">
        <f t="shared" si="21"/>
        <v>0</v>
      </c>
      <c r="O44" s="11">
        <f t="shared" si="21"/>
        <v>0</v>
      </c>
      <c r="P44" s="11">
        <f t="shared" si="21"/>
        <v>0</v>
      </c>
      <c r="Q44" s="11">
        <f t="shared" si="21"/>
        <v>0</v>
      </c>
      <c r="R44" s="11">
        <f t="shared" si="21"/>
        <v>0</v>
      </c>
      <c r="S44" s="11">
        <f t="shared" si="21"/>
        <v>0</v>
      </c>
      <c r="T44" s="11">
        <f t="shared" si="21"/>
        <v>0</v>
      </c>
      <c r="U44" s="11">
        <f t="shared" si="21"/>
        <v>0</v>
      </c>
      <c r="V44" s="11">
        <f t="shared" si="21"/>
        <v>0</v>
      </c>
      <c r="W44" s="33">
        <f t="shared" si="21"/>
        <v>0</v>
      </c>
      <c r="X44"/>
      <c r="Y44"/>
      <c r="Z44" s="63"/>
      <c r="AA44" s="12" t="s">
        <v>30</v>
      </c>
      <c r="AB44" s="24">
        <f aca="true" t="shared" si="22" ref="AB44:AL44">IF(M44&gt;$E$3,1,0)</f>
        <v>0</v>
      </c>
      <c r="AC44" s="24">
        <f t="shared" si="22"/>
        <v>0</v>
      </c>
      <c r="AD44" s="24">
        <f t="shared" si="22"/>
        <v>0</v>
      </c>
      <c r="AE44" s="24">
        <f t="shared" si="22"/>
        <v>0</v>
      </c>
      <c r="AF44" s="24">
        <f t="shared" si="22"/>
        <v>0</v>
      </c>
      <c r="AG44" s="24">
        <f t="shared" si="22"/>
        <v>0</v>
      </c>
      <c r="AH44" s="24">
        <f t="shared" si="22"/>
        <v>0</v>
      </c>
      <c r="AI44" s="24">
        <f t="shared" si="22"/>
        <v>0</v>
      </c>
      <c r="AJ44" s="24">
        <f t="shared" si="22"/>
        <v>0</v>
      </c>
      <c r="AK44" s="24">
        <f t="shared" si="22"/>
        <v>0</v>
      </c>
      <c r="AL44" s="32">
        <f t="shared" si="22"/>
        <v>0</v>
      </c>
      <c r="AM44"/>
      <c r="AN44"/>
      <c r="AO44"/>
      <c r="AP44"/>
      <c r="AQ44"/>
      <c r="AR44"/>
      <c r="AS44"/>
      <c r="AT44"/>
    </row>
    <row r="45" spans="3:46" s="1" customFormat="1" ht="12.75">
      <c r="C45" s="18"/>
      <c r="D45" s="18"/>
      <c r="E45" s="18"/>
      <c r="F45" s="19"/>
      <c r="G45" s="19"/>
      <c r="H45" s="20"/>
      <c r="I45" s="63"/>
      <c r="J45" s="4"/>
      <c r="K45" s="10"/>
      <c r="L45" s="12" t="s">
        <v>85</v>
      </c>
      <c r="M45" s="23">
        <f>IF($X38=0,0,(M38/$X38))</f>
        <v>0</v>
      </c>
      <c r="N45" s="23">
        <f aca="true" t="shared" si="23" ref="N45:W45">IF($X38=0,0,(N38/$X38))</f>
        <v>0</v>
      </c>
      <c r="O45" s="23">
        <f t="shared" si="23"/>
        <v>0</v>
      </c>
      <c r="P45" s="23">
        <f t="shared" si="23"/>
        <v>0</v>
      </c>
      <c r="Q45" s="23">
        <f t="shared" si="23"/>
        <v>0</v>
      </c>
      <c r="R45" s="23">
        <f t="shared" si="23"/>
        <v>0</v>
      </c>
      <c r="S45" s="23">
        <f t="shared" si="23"/>
        <v>0</v>
      </c>
      <c r="T45" s="23">
        <f t="shared" si="23"/>
        <v>0</v>
      </c>
      <c r="U45" s="23">
        <f t="shared" si="23"/>
        <v>0</v>
      </c>
      <c r="V45" s="23">
        <f t="shared" si="23"/>
        <v>0</v>
      </c>
      <c r="W45" s="34">
        <f t="shared" si="23"/>
        <v>0</v>
      </c>
      <c r="X45"/>
      <c r="Y45"/>
      <c r="Z45" s="64"/>
      <c r="AA45" s="38" t="s">
        <v>30</v>
      </c>
      <c r="AB45" s="75">
        <f aca="true" t="shared" si="24" ref="AB45:AL45">IF(M45&gt;0.1,1,0)</f>
        <v>0</v>
      </c>
      <c r="AC45" s="75">
        <f t="shared" si="24"/>
        <v>0</v>
      </c>
      <c r="AD45" s="75">
        <f t="shared" si="24"/>
        <v>0</v>
      </c>
      <c r="AE45" s="75">
        <f t="shared" si="24"/>
        <v>0</v>
      </c>
      <c r="AF45" s="75">
        <f t="shared" si="24"/>
        <v>0</v>
      </c>
      <c r="AG45" s="75">
        <f t="shared" si="24"/>
        <v>0</v>
      </c>
      <c r="AH45" s="75">
        <f t="shared" si="24"/>
        <v>0</v>
      </c>
      <c r="AI45" s="75">
        <f t="shared" si="24"/>
        <v>0</v>
      </c>
      <c r="AJ45" s="75">
        <f t="shared" si="24"/>
        <v>0</v>
      </c>
      <c r="AK45" s="75">
        <f t="shared" si="24"/>
        <v>0</v>
      </c>
      <c r="AL45" s="76">
        <f t="shared" si="24"/>
        <v>0</v>
      </c>
      <c r="AM45"/>
      <c r="AN45"/>
      <c r="AO45"/>
      <c r="AP45"/>
      <c r="AQ45"/>
      <c r="AR45"/>
      <c r="AS45"/>
      <c r="AT45"/>
    </row>
    <row r="46" spans="3:46" s="1" customFormat="1" ht="12.75">
      <c r="C46" s="18"/>
      <c r="D46" s="18"/>
      <c r="E46" s="18"/>
      <c r="F46" s="19"/>
      <c r="G46" s="19"/>
      <c r="H46" s="20"/>
      <c r="I46" s="63"/>
      <c r="J46" s="4"/>
      <c r="K46" s="10"/>
      <c r="L46" s="12" t="s">
        <v>31</v>
      </c>
      <c r="M46" s="10" t="str">
        <f aca="true" t="shared" si="25" ref="M46:W46">IF(SUM(AB43,AB44,AB45)=3,"YES","NO")</f>
        <v>NO</v>
      </c>
      <c r="N46" s="10" t="str">
        <f t="shared" si="25"/>
        <v>NO</v>
      </c>
      <c r="O46" s="10" t="str">
        <f t="shared" si="25"/>
        <v>NO</v>
      </c>
      <c r="P46" s="10" t="str">
        <f t="shared" si="25"/>
        <v>NO</v>
      </c>
      <c r="Q46" s="10" t="str">
        <f t="shared" si="25"/>
        <v>NO</v>
      </c>
      <c r="R46" s="10" t="str">
        <f t="shared" si="25"/>
        <v>NO</v>
      </c>
      <c r="S46" s="10" t="str">
        <f t="shared" si="25"/>
        <v>NO</v>
      </c>
      <c r="T46" s="10" t="str">
        <f t="shared" si="25"/>
        <v>NO</v>
      </c>
      <c r="U46" s="10" t="str">
        <f t="shared" si="25"/>
        <v>NO</v>
      </c>
      <c r="V46" s="10" t="str">
        <f t="shared" si="25"/>
        <v>NO</v>
      </c>
      <c r="W46" s="35" t="str">
        <f t="shared" si="25"/>
        <v>NO</v>
      </c>
      <c r="X46"/>
      <c r="Y46"/>
      <c r="AM46"/>
      <c r="AN46"/>
      <c r="AO46"/>
      <c r="AP46"/>
      <c r="AQ46"/>
      <c r="AR46"/>
      <c r="AS46"/>
      <c r="AT46"/>
    </row>
    <row r="47" spans="3:46" s="1" customFormat="1" ht="12.75">
      <c r="C47" s="18"/>
      <c r="D47" s="18"/>
      <c r="E47" s="18"/>
      <c r="F47" s="19"/>
      <c r="G47" s="19"/>
      <c r="H47" s="20"/>
      <c r="I47" s="64"/>
      <c r="J47" s="36"/>
      <c r="K47" s="37"/>
      <c r="L47" s="38" t="s">
        <v>32</v>
      </c>
      <c r="M47" s="8">
        <f aca="true" t="shared" si="26" ref="M47:W47">M38-M37</f>
        <v>0</v>
      </c>
      <c r="N47" s="8">
        <f t="shared" si="26"/>
        <v>0</v>
      </c>
      <c r="O47" s="8">
        <f t="shared" si="26"/>
        <v>0</v>
      </c>
      <c r="P47" s="8">
        <f t="shared" si="26"/>
        <v>0</v>
      </c>
      <c r="Q47" s="8">
        <f t="shared" si="26"/>
        <v>0</v>
      </c>
      <c r="R47" s="8">
        <f t="shared" si="26"/>
        <v>0</v>
      </c>
      <c r="S47" s="8">
        <f t="shared" si="26"/>
        <v>0</v>
      </c>
      <c r="T47" s="8">
        <f t="shared" si="26"/>
        <v>0</v>
      </c>
      <c r="U47" s="8">
        <f t="shared" si="26"/>
        <v>0</v>
      </c>
      <c r="V47" s="8">
        <f t="shared" si="26"/>
        <v>0</v>
      </c>
      <c r="W47" s="39">
        <f t="shared" si="26"/>
        <v>0</v>
      </c>
      <c r="X47"/>
      <c r="Y47"/>
      <c r="AM47"/>
      <c r="AN47"/>
      <c r="AO47"/>
      <c r="AP47"/>
      <c r="AQ47"/>
      <c r="AR47"/>
      <c r="AS47"/>
      <c r="AT47"/>
    </row>
    <row r="48" spans="3:46" s="1" customFormat="1" ht="12.75">
      <c r="C48" s="18"/>
      <c r="D48" s="18"/>
      <c r="E48" s="18"/>
      <c r="F48" s="19"/>
      <c r="G48" s="19"/>
      <c r="H48" s="20"/>
      <c r="J48" s="18"/>
      <c r="L48" s="13"/>
      <c r="M48" s="7"/>
      <c r="N48" s="7"/>
      <c r="O48" s="7"/>
      <c r="P48" s="7"/>
      <c r="Q48" s="7"/>
      <c r="R48" s="7"/>
      <c r="S48" s="7"/>
      <c r="T48" s="7"/>
      <c r="U48" s="7"/>
      <c r="V48" s="7"/>
      <c r="W48" s="7"/>
      <c r="X48"/>
      <c r="Y48"/>
      <c r="AM48"/>
      <c r="AN48"/>
      <c r="AO48"/>
      <c r="AP48"/>
      <c r="AQ48"/>
      <c r="AR48"/>
      <c r="AS48"/>
      <c r="AT48"/>
    </row>
    <row r="49" spans="3:46" s="1" customFormat="1" ht="12.75">
      <c r="C49" s="18"/>
      <c r="D49" s="18"/>
      <c r="E49" s="18"/>
      <c r="F49" s="19"/>
      <c r="G49" s="19"/>
      <c r="H49" s="40" t="s">
        <v>34</v>
      </c>
      <c r="I49" s="62"/>
      <c r="J49" s="2"/>
      <c r="K49" s="2"/>
      <c r="L49" s="29" t="s">
        <v>84</v>
      </c>
      <c r="M49" s="30">
        <f>IF(M41=0,0,IF(M40=0,1,((M41/M40)-1)))</f>
        <v>0</v>
      </c>
      <c r="N49" s="30">
        <f aca="true" t="shared" si="27" ref="N49:W49">IF(N41=0,0,IF(N40=0,1,((N41/N40)-1)))</f>
        <v>0</v>
      </c>
      <c r="O49" s="30">
        <f t="shared" si="27"/>
        <v>0</v>
      </c>
      <c r="P49" s="30">
        <f t="shared" si="27"/>
        <v>0</v>
      </c>
      <c r="Q49" s="30">
        <f t="shared" si="27"/>
        <v>0</v>
      </c>
      <c r="R49" s="30">
        <f t="shared" si="27"/>
        <v>0</v>
      </c>
      <c r="S49" s="30">
        <f t="shared" si="27"/>
        <v>0</v>
      </c>
      <c r="T49" s="30">
        <f t="shared" si="27"/>
        <v>0</v>
      </c>
      <c r="U49" s="30">
        <f t="shared" si="27"/>
        <v>0</v>
      </c>
      <c r="V49" s="30">
        <f t="shared" si="27"/>
        <v>0</v>
      </c>
      <c r="W49" s="31">
        <f t="shared" si="27"/>
        <v>0</v>
      </c>
      <c r="X49" s="25"/>
      <c r="Y49" s="21"/>
      <c r="AM49"/>
      <c r="AN49"/>
      <c r="AO49"/>
      <c r="AP49"/>
      <c r="AQ49"/>
      <c r="AR49"/>
      <c r="AS49"/>
      <c r="AT49"/>
    </row>
    <row r="50" spans="3:46" s="1" customFormat="1" ht="12.75">
      <c r="C50" s="18"/>
      <c r="D50" s="18"/>
      <c r="E50" s="18"/>
      <c r="F50" s="19"/>
      <c r="G50" s="19"/>
      <c r="H50" s="20"/>
      <c r="I50" s="65"/>
      <c r="J50" s="4"/>
      <c r="K50" s="10"/>
      <c r="L50" s="13" t="str">
        <f>"Mitigation Check 2: &gt; "&amp;$E$3&amp;$F$4</f>
        <v>Mitigation Check 2: &gt; 6 AF/A:</v>
      </c>
      <c r="M50" s="11">
        <f>M41-M40</f>
        <v>0</v>
      </c>
      <c r="N50" s="11">
        <f aca="true" t="shared" si="28" ref="N50:W50">N41-N40</f>
        <v>0</v>
      </c>
      <c r="O50" s="11">
        <f t="shared" si="28"/>
        <v>0</v>
      </c>
      <c r="P50" s="11">
        <f t="shared" si="28"/>
        <v>0</v>
      </c>
      <c r="Q50" s="11">
        <f t="shared" si="28"/>
        <v>0</v>
      </c>
      <c r="R50" s="11">
        <f t="shared" si="28"/>
        <v>0</v>
      </c>
      <c r="S50" s="11">
        <f t="shared" si="28"/>
        <v>0</v>
      </c>
      <c r="T50" s="11">
        <f t="shared" si="28"/>
        <v>0</v>
      </c>
      <c r="U50" s="11">
        <f t="shared" si="28"/>
        <v>0</v>
      </c>
      <c r="V50" s="11">
        <f t="shared" si="28"/>
        <v>0</v>
      </c>
      <c r="W50" s="33">
        <f t="shared" si="28"/>
        <v>0</v>
      </c>
      <c r="X50" s="25"/>
      <c r="Y50" s="21"/>
      <c r="Z50" s="62"/>
      <c r="AA50" s="29" t="s">
        <v>30</v>
      </c>
      <c r="AB50" s="73">
        <f aca="true" t="shared" si="29" ref="AB50:AL50">IF(M49&gt;0.1,1,0)</f>
        <v>0</v>
      </c>
      <c r="AC50" s="73">
        <f t="shared" si="29"/>
        <v>0</v>
      </c>
      <c r="AD50" s="73">
        <f t="shared" si="29"/>
        <v>0</v>
      </c>
      <c r="AE50" s="73">
        <f t="shared" si="29"/>
        <v>0</v>
      </c>
      <c r="AF50" s="73">
        <f t="shared" si="29"/>
        <v>0</v>
      </c>
      <c r="AG50" s="73">
        <f t="shared" si="29"/>
        <v>0</v>
      </c>
      <c r="AH50" s="73">
        <f t="shared" si="29"/>
        <v>0</v>
      </c>
      <c r="AI50" s="73">
        <f t="shared" si="29"/>
        <v>0</v>
      </c>
      <c r="AJ50" s="73">
        <f t="shared" si="29"/>
        <v>0</v>
      </c>
      <c r="AK50" s="73">
        <f t="shared" si="29"/>
        <v>0</v>
      </c>
      <c r="AL50" s="74">
        <f t="shared" si="29"/>
        <v>0</v>
      </c>
      <c r="AM50"/>
      <c r="AN50"/>
      <c r="AO50"/>
      <c r="AP50"/>
      <c r="AQ50"/>
      <c r="AR50"/>
      <c r="AS50"/>
      <c r="AT50"/>
    </row>
    <row r="51" spans="3:46" s="1" customFormat="1" ht="12.75">
      <c r="C51" s="18"/>
      <c r="D51" s="18"/>
      <c r="E51" s="18"/>
      <c r="F51" s="19"/>
      <c r="G51" s="19"/>
      <c r="H51" s="20"/>
      <c r="I51" s="66"/>
      <c r="J51" s="47"/>
      <c r="K51" s="10"/>
      <c r="L51" s="12"/>
      <c r="M51" s="23"/>
      <c r="N51" s="23"/>
      <c r="O51" s="23"/>
      <c r="P51" s="23"/>
      <c r="Q51" s="23"/>
      <c r="R51" s="23"/>
      <c r="S51" s="23"/>
      <c r="T51" s="23"/>
      <c r="U51" s="23"/>
      <c r="V51" s="23"/>
      <c r="W51" s="34"/>
      <c r="X51" s="25"/>
      <c r="Y51" s="21"/>
      <c r="Z51" s="63"/>
      <c r="AA51" s="12" t="s">
        <v>30</v>
      </c>
      <c r="AB51" s="24">
        <f aca="true" t="shared" si="30" ref="AB51:AL51">IF(M50&gt;$E$3,1,0)</f>
        <v>0</v>
      </c>
      <c r="AC51" s="24">
        <f t="shared" si="30"/>
        <v>0</v>
      </c>
      <c r="AD51" s="24">
        <f t="shared" si="30"/>
        <v>0</v>
      </c>
      <c r="AE51" s="24">
        <f t="shared" si="30"/>
        <v>0</v>
      </c>
      <c r="AF51" s="24">
        <f t="shared" si="30"/>
        <v>0</v>
      </c>
      <c r="AG51" s="24">
        <f t="shared" si="30"/>
        <v>0</v>
      </c>
      <c r="AH51" s="24">
        <f t="shared" si="30"/>
        <v>0</v>
      </c>
      <c r="AI51" s="24">
        <f t="shared" si="30"/>
        <v>0</v>
      </c>
      <c r="AJ51" s="24">
        <f t="shared" si="30"/>
        <v>0</v>
      </c>
      <c r="AK51" s="24">
        <f t="shared" si="30"/>
        <v>0</v>
      </c>
      <c r="AL51" s="32">
        <f t="shared" si="30"/>
        <v>0</v>
      </c>
      <c r="AM51"/>
      <c r="AN51"/>
      <c r="AO51"/>
      <c r="AP51"/>
      <c r="AQ51"/>
      <c r="AR51"/>
      <c r="AS51"/>
      <c r="AT51"/>
    </row>
    <row r="52" spans="3:46" s="1" customFormat="1" ht="12.75">
      <c r="C52" s="18"/>
      <c r="D52" s="18"/>
      <c r="E52" s="18"/>
      <c r="F52" s="19"/>
      <c r="G52" s="19"/>
      <c r="H52" s="20"/>
      <c r="I52" s="65"/>
      <c r="J52" s="4"/>
      <c r="K52" s="10"/>
      <c r="L52" s="12" t="s">
        <v>31</v>
      </c>
      <c r="M52" s="10" t="str">
        <f aca="true" t="shared" si="31" ref="M52:W52">IF(SUM(AB50,AB51)=2,"YES","NO")</f>
        <v>NO</v>
      </c>
      <c r="N52" s="10" t="str">
        <f t="shared" si="31"/>
        <v>NO</v>
      </c>
      <c r="O52" s="10" t="str">
        <f t="shared" si="31"/>
        <v>NO</v>
      </c>
      <c r="P52" s="10" t="str">
        <f t="shared" si="31"/>
        <v>NO</v>
      </c>
      <c r="Q52" s="10" t="str">
        <f t="shared" si="31"/>
        <v>NO</v>
      </c>
      <c r="R52" s="10" t="str">
        <f t="shared" si="31"/>
        <v>NO</v>
      </c>
      <c r="S52" s="10" t="str">
        <f t="shared" si="31"/>
        <v>NO</v>
      </c>
      <c r="T52" s="10" t="str">
        <f t="shared" si="31"/>
        <v>NO</v>
      </c>
      <c r="U52" s="10" t="str">
        <f t="shared" si="31"/>
        <v>NO</v>
      </c>
      <c r="V52" s="10" t="str">
        <f t="shared" si="31"/>
        <v>NO</v>
      </c>
      <c r="W52" s="35" t="str">
        <f t="shared" si="31"/>
        <v>NO</v>
      </c>
      <c r="X52" s="25"/>
      <c r="Y52" s="21"/>
      <c r="Z52" s="64"/>
      <c r="AA52" s="38"/>
      <c r="AB52" s="75"/>
      <c r="AC52" s="75"/>
      <c r="AD52" s="75"/>
      <c r="AE52" s="75"/>
      <c r="AF52" s="75"/>
      <c r="AG52" s="75"/>
      <c r="AH52" s="75"/>
      <c r="AI52" s="75"/>
      <c r="AJ52" s="75"/>
      <c r="AK52" s="75"/>
      <c r="AL52" s="76"/>
      <c r="AM52"/>
      <c r="AN52"/>
      <c r="AO52"/>
      <c r="AP52"/>
      <c r="AQ52"/>
      <c r="AR52"/>
      <c r="AS52"/>
      <c r="AT52"/>
    </row>
    <row r="53" spans="3:46" s="1" customFormat="1" ht="12.75">
      <c r="C53" s="18"/>
      <c r="D53" s="18"/>
      <c r="E53" s="18"/>
      <c r="F53" s="19"/>
      <c r="G53" s="19"/>
      <c r="H53" s="20"/>
      <c r="I53" s="67"/>
      <c r="J53" s="36"/>
      <c r="K53" s="37"/>
      <c r="L53" s="38" t="s">
        <v>32</v>
      </c>
      <c r="M53" s="8">
        <f>M41-M40</f>
        <v>0</v>
      </c>
      <c r="N53" s="8">
        <f aca="true" t="shared" si="32" ref="N53:W53">N41-N40</f>
        <v>0</v>
      </c>
      <c r="O53" s="8">
        <f t="shared" si="32"/>
        <v>0</v>
      </c>
      <c r="P53" s="8">
        <f t="shared" si="32"/>
        <v>0</v>
      </c>
      <c r="Q53" s="8">
        <f t="shared" si="32"/>
        <v>0</v>
      </c>
      <c r="R53" s="8">
        <f t="shared" si="32"/>
        <v>0</v>
      </c>
      <c r="S53" s="8">
        <f t="shared" si="32"/>
        <v>0</v>
      </c>
      <c r="T53" s="8">
        <f t="shared" si="32"/>
        <v>0</v>
      </c>
      <c r="U53" s="8">
        <f t="shared" si="32"/>
        <v>0</v>
      </c>
      <c r="V53" s="8">
        <f t="shared" si="32"/>
        <v>0</v>
      </c>
      <c r="W53" s="39">
        <f t="shared" si="32"/>
        <v>0</v>
      </c>
      <c r="X53" s="25"/>
      <c r="Y53" s="21"/>
      <c r="AM53"/>
      <c r="AN53"/>
      <c r="AO53"/>
      <c r="AP53"/>
      <c r="AQ53"/>
      <c r="AR53"/>
      <c r="AS53"/>
      <c r="AT53"/>
    </row>
    <row r="54" spans="3:46" s="1" customFormat="1" ht="12.75">
      <c r="C54" s="18"/>
      <c r="D54" s="18"/>
      <c r="E54" s="18"/>
      <c r="F54" s="19"/>
      <c r="G54" s="19"/>
      <c r="H54" s="20"/>
      <c r="I54" s="4"/>
      <c r="J54" s="4"/>
      <c r="K54" s="10"/>
      <c r="L54" s="12"/>
      <c r="M54" s="11"/>
      <c r="N54" s="11"/>
      <c r="O54" s="11"/>
      <c r="P54" s="11"/>
      <c r="Q54" s="11"/>
      <c r="R54" s="11"/>
      <c r="S54" s="11"/>
      <c r="T54" s="11"/>
      <c r="U54" s="11"/>
      <c r="V54" s="11"/>
      <c r="W54" s="11"/>
      <c r="X54" s="25"/>
      <c r="Y54" s="21"/>
      <c r="AM54"/>
      <c r="AN54"/>
      <c r="AO54"/>
      <c r="AP54"/>
      <c r="AQ54"/>
      <c r="AR54"/>
      <c r="AS54"/>
      <c r="AT54"/>
    </row>
    <row r="55" spans="1:46" s="1" customFormat="1" ht="15.75">
      <c r="A55"/>
      <c r="B55"/>
      <c r="C55" s="14" t="s">
        <v>75</v>
      </c>
      <c r="D55"/>
      <c r="E55" s="41"/>
      <c r="F55" s="43"/>
      <c r="G55" s="9"/>
      <c r="H55" s="42"/>
      <c r="I55" s="44"/>
      <c r="J55"/>
      <c r="K55"/>
      <c r="L55" s="13"/>
      <c r="M55"/>
      <c r="N55"/>
      <c r="O55"/>
      <c r="P55"/>
      <c r="Q55"/>
      <c r="R55"/>
      <c r="S55"/>
      <c r="T55"/>
      <c r="U55"/>
      <c r="V55"/>
      <c r="W55"/>
      <c r="X55"/>
      <c r="Y55"/>
      <c r="Z55"/>
      <c r="AA55"/>
      <c r="AB55"/>
      <c r="AC55"/>
      <c r="AD55"/>
      <c r="AE55"/>
      <c r="AF55"/>
      <c r="AG55"/>
      <c r="AH55"/>
      <c r="AI55"/>
      <c r="AJ55"/>
      <c r="AK55"/>
      <c r="AL55"/>
      <c r="AM55"/>
      <c r="AN55"/>
      <c r="AO55"/>
      <c r="AP55"/>
      <c r="AQ55"/>
      <c r="AR55"/>
      <c r="AS55"/>
      <c r="AT55"/>
    </row>
    <row r="56" spans="1:46" s="1" customFormat="1" ht="12.75">
      <c r="A56"/>
      <c r="B56"/>
      <c r="C56"/>
      <c r="D56"/>
      <c r="E56"/>
      <c r="F56"/>
      <c r="G56"/>
      <c r="H56"/>
      <c r="I56"/>
      <c r="J56"/>
      <c r="K56"/>
      <c r="L56" s="13"/>
      <c r="M56" t="str">
        <f>"Impact by Reach (AF/"&amp;$F$3</f>
        <v>Impact by Reach (AF/Annum)</v>
      </c>
      <c r="N56"/>
      <c r="O56"/>
      <c r="P56"/>
      <c r="Q56"/>
      <c r="R56"/>
      <c r="S56"/>
      <c r="T56"/>
      <c r="U56"/>
      <c r="V56"/>
      <c r="W56"/>
      <c r="X56"/>
      <c r="Y56"/>
      <c r="Z56"/>
      <c r="AA56"/>
      <c r="AB56"/>
      <c r="AC56"/>
      <c r="AD56"/>
      <c r="AE56"/>
      <c r="AF56"/>
      <c r="AG56"/>
      <c r="AH56"/>
      <c r="AI56"/>
      <c r="AJ56"/>
      <c r="AK56"/>
      <c r="AL56"/>
      <c r="AM56"/>
      <c r="AN56"/>
      <c r="AO56"/>
      <c r="AP56"/>
      <c r="AQ56"/>
      <c r="AR56"/>
      <c r="AS56"/>
      <c r="AT56"/>
    </row>
    <row r="57" spans="1:46" s="1" customFormat="1" ht="12.75">
      <c r="A57"/>
      <c r="B57"/>
      <c r="C57" s="2" t="s">
        <v>0</v>
      </c>
      <c r="D57" s="2" t="s">
        <v>1</v>
      </c>
      <c r="E57" s="2" t="s">
        <v>48</v>
      </c>
      <c r="F57" s="2" t="s">
        <v>5</v>
      </c>
      <c r="G57" s="2" t="s">
        <v>6</v>
      </c>
      <c r="H57" s="2" t="s">
        <v>8</v>
      </c>
      <c r="I57" s="198" t="s">
        <v>35</v>
      </c>
      <c r="J57" s="198"/>
      <c r="K57" s="5" t="s">
        <v>10</v>
      </c>
      <c r="L57" s="13"/>
      <c r="M57" s="2" t="s">
        <v>12</v>
      </c>
      <c r="N57" s="2" t="s">
        <v>13</v>
      </c>
      <c r="O57" s="2" t="s">
        <v>14</v>
      </c>
      <c r="P57" s="2" t="s">
        <v>15</v>
      </c>
      <c r="Q57" s="2" t="s">
        <v>16</v>
      </c>
      <c r="R57" s="2" t="s">
        <v>17</v>
      </c>
      <c r="S57" s="2" t="s">
        <v>18</v>
      </c>
      <c r="T57" s="2" t="s">
        <v>19</v>
      </c>
      <c r="U57" s="2" t="s">
        <v>20</v>
      </c>
      <c r="V57" s="2" t="s">
        <v>21</v>
      </c>
      <c r="W57" s="2" t="s">
        <v>22</v>
      </c>
      <c r="X57"/>
      <c r="Y57"/>
      <c r="Z57"/>
      <c r="AA57"/>
      <c r="AB57"/>
      <c r="AC57"/>
      <c r="AD57"/>
      <c r="AE57"/>
      <c r="AF57"/>
      <c r="AG57"/>
      <c r="AH57"/>
      <c r="AI57"/>
      <c r="AJ57"/>
      <c r="AK57"/>
      <c r="AL57"/>
      <c r="AM57"/>
      <c r="AN57"/>
      <c r="AO57"/>
      <c r="AP57"/>
      <c r="AQ57"/>
      <c r="AR57"/>
      <c r="AS57"/>
      <c r="AT57"/>
    </row>
    <row r="58" spans="1:46" s="1" customFormat="1" ht="13.5" thickBot="1">
      <c r="A58"/>
      <c r="B58"/>
      <c r="C58" s="3"/>
      <c r="D58" s="3" t="s">
        <v>2</v>
      </c>
      <c r="E58" s="3" t="s">
        <v>3</v>
      </c>
      <c r="F58" s="3" t="s">
        <v>4</v>
      </c>
      <c r="G58" s="3" t="s">
        <v>7</v>
      </c>
      <c r="H58" s="3" t="s">
        <v>9</v>
      </c>
      <c r="I58" s="69" t="s">
        <v>44</v>
      </c>
      <c r="J58" s="68" t="s">
        <v>45</v>
      </c>
      <c r="K58" s="6" t="s">
        <v>11</v>
      </c>
      <c r="L58" s="13"/>
      <c r="M58" s="3" t="s">
        <v>23</v>
      </c>
      <c r="N58" s="3" t="s">
        <v>24</v>
      </c>
      <c r="O58" s="3" t="s">
        <v>25</v>
      </c>
      <c r="P58" s="3" t="s">
        <v>26</v>
      </c>
      <c r="Q58" s="3" t="s">
        <v>27</v>
      </c>
      <c r="R58" s="3" t="s">
        <v>28</v>
      </c>
      <c r="S58" s="3" t="s">
        <v>19</v>
      </c>
      <c r="T58" s="3"/>
      <c r="U58" s="3" t="s">
        <v>21</v>
      </c>
      <c r="V58" s="3"/>
      <c r="W58" s="3" t="s">
        <v>29</v>
      </c>
      <c r="X58"/>
      <c r="Y58"/>
      <c r="Z58"/>
      <c r="AA58"/>
      <c r="AB58"/>
      <c r="AC58"/>
      <c r="AD58"/>
      <c r="AE58"/>
      <c r="AF58"/>
      <c r="AG58"/>
      <c r="AH58"/>
      <c r="AI58"/>
      <c r="AJ58"/>
      <c r="AK58"/>
      <c r="AL58"/>
      <c r="AM58"/>
      <c r="AN58"/>
      <c r="AO58"/>
      <c r="AP58"/>
      <c r="AQ58"/>
      <c r="AR58"/>
      <c r="AS58"/>
      <c r="AT58"/>
    </row>
    <row r="59" spans="1:46" s="1" customFormat="1" ht="16.5" thickTop="1">
      <c r="A59"/>
      <c r="B59"/>
      <c r="C59" s="14" t="s">
        <v>53</v>
      </c>
      <c r="D59" s="10"/>
      <c r="E59" s="10"/>
      <c r="F59" s="10"/>
      <c r="G59" s="10"/>
      <c r="H59" s="10"/>
      <c r="I59" s="10"/>
      <c r="J59" s="10"/>
      <c r="K59" s="4"/>
      <c r="L59" s="13"/>
      <c r="M59" s="10"/>
      <c r="N59" s="10"/>
      <c r="O59" s="10"/>
      <c r="P59" s="10"/>
      <c r="Q59" s="10"/>
      <c r="R59" s="10"/>
      <c r="S59" s="10"/>
      <c r="T59" s="10"/>
      <c r="U59" s="10"/>
      <c r="V59" s="10"/>
      <c r="W59" s="10"/>
      <c r="X59"/>
      <c r="Y59"/>
      <c r="Z59"/>
      <c r="AA59"/>
      <c r="AB59"/>
      <c r="AC59"/>
      <c r="AD59"/>
      <c r="AE59"/>
      <c r="AF59"/>
      <c r="AG59"/>
      <c r="AH59"/>
      <c r="AI59"/>
      <c r="AJ59"/>
      <c r="AK59"/>
      <c r="AL59"/>
      <c r="AM59"/>
      <c r="AN59"/>
      <c r="AO59"/>
      <c r="AP59"/>
      <c r="AQ59"/>
      <c r="AR59"/>
      <c r="AS59"/>
      <c r="AT59"/>
    </row>
    <row r="60" spans="3:46" s="1" customFormat="1" ht="12.75">
      <c r="C60" s="100" t="s">
        <v>49</v>
      </c>
      <c r="D60" s="100">
        <v>0.41</v>
      </c>
      <c r="E60" s="101">
        <v>110.9</v>
      </c>
      <c r="F60" s="101">
        <v>27.7</v>
      </c>
      <c r="G60" s="102">
        <v>31716</v>
      </c>
      <c r="H60" s="100"/>
      <c r="I60" s="100">
        <v>110.9</v>
      </c>
      <c r="J60" s="101">
        <f>I60/3</f>
        <v>36.96666666666667</v>
      </c>
      <c r="K60" s="100" t="s">
        <v>50</v>
      </c>
      <c r="L60" s="139" t="s">
        <v>40</v>
      </c>
      <c r="M60" s="77"/>
      <c r="N60" s="78"/>
      <c r="O60" s="78"/>
      <c r="P60" s="78"/>
      <c r="Q60" s="78"/>
      <c r="R60" s="78"/>
      <c r="S60" s="78"/>
      <c r="T60" s="78"/>
      <c r="U60" s="78"/>
      <c r="V60" s="78"/>
      <c r="W60" s="79"/>
      <c r="X60" s="22">
        <f>SUM(M60:W60)</f>
        <v>0</v>
      </c>
      <c r="Y60" s="21"/>
      <c r="AM60"/>
      <c r="AN60"/>
      <c r="AO60"/>
      <c r="AP60"/>
      <c r="AQ60"/>
      <c r="AR60"/>
      <c r="AS60"/>
      <c r="AT60"/>
    </row>
    <row r="61" spans="3:46" s="1" customFormat="1" ht="12.75">
      <c r="C61" s="100" t="str">
        <f aca="true" t="shared" si="33" ref="C61:J61">C60</f>
        <v>35-12915</v>
      </c>
      <c r="D61" s="100">
        <f t="shared" si="33"/>
        <v>0.41</v>
      </c>
      <c r="E61" s="100">
        <f t="shared" si="33"/>
        <v>110.9</v>
      </c>
      <c r="F61" s="101">
        <f t="shared" si="33"/>
        <v>27.7</v>
      </c>
      <c r="G61" s="102">
        <f t="shared" si="33"/>
        <v>31716</v>
      </c>
      <c r="H61" s="100">
        <f t="shared" si="33"/>
        <v>0</v>
      </c>
      <c r="I61" s="100">
        <f t="shared" si="33"/>
        <v>110.9</v>
      </c>
      <c r="J61" s="101">
        <f t="shared" si="33"/>
        <v>36.96666666666667</v>
      </c>
      <c r="K61" s="100" t="s">
        <v>59</v>
      </c>
      <c r="L61" s="139" t="s">
        <v>41</v>
      </c>
      <c r="M61" s="80"/>
      <c r="N61" s="11"/>
      <c r="O61" s="11"/>
      <c r="P61" s="11"/>
      <c r="Q61" s="11"/>
      <c r="R61" s="11"/>
      <c r="S61" s="11"/>
      <c r="T61" s="11"/>
      <c r="U61" s="11"/>
      <c r="V61" s="11"/>
      <c r="W61" s="81"/>
      <c r="X61" s="22">
        <f>SUM(M61:W61)</f>
        <v>0</v>
      </c>
      <c r="AM61"/>
      <c r="AN61"/>
      <c r="AO61"/>
      <c r="AP61"/>
      <c r="AQ61"/>
      <c r="AR61"/>
      <c r="AS61"/>
      <c r="AT61"/>
    </row>
    <row r="62" spans="3:46" s="1" customFormat="1" ht="15.75">
      <c r="C62" s="14" t="s">
        <v>54</v>
      </c>
      <c r="D62"/>
      <c r="E62"/>
      <c r="F62"/>
      <c r="G62"/>
      <c r="H62"/>
      <c r="I62"/>
      <c r="J62" s="70"/>
      <c r="K62"/>
      <c r="L62" s="139"/>
      <c r="M62" s="82"/>
      <c r="N62" s="83"/>
      <c r="O62" s="83"/>
      <c r="P62" s="83"/>
      <c r="Q62" s="83"/>
      <c r="R62" s="83"/>
      <c r="S62" s="83"/>
      <c r="T62" s="83"/>
      <c r="U62" s="83"/>
      <c r="V62" s="83"/>
      <c r="W62" s="84"/>
      <c r="X62"/>
      <c r="Y62"/>
      <c r="Z62"/>
      <c r="AM62"/>
      <c r="AN62"/>
      <c r="AO62"/>
      <c r="AP62"/>
      <c r="AQ62"/>
      <c r="AR62"/>
      <c r="AS62"/>
      <c r="AT62"/>
    </row>
    <row r="63" spans="3:46" s="1" customFormat="1" ht="12.75">
      <c r="C63" s="100" t="str">
        <f aca="true" t="shared" si="34" ref="C63:K63">C60</f>
        <v>35-12915</v>
      </c>
      <c r="D63" s="100">
        <f t="shared" si="34"/>
        <v>0.41</v>
      </c>
      <c r="E63" s="100">
        <f t="shared" si="34"/>
        <v>110.9</v>
      </c>
      <c r="F63" s="101">
        <f t="shared" si="34"/>
        <v>27.7</v>
      </c>
      <c r="G63" s="102">
        <f t="shared" si="34"/>
        <v>31716</v>
      </c>
      <c r="H63" s="100">
        <f t="shared" si="34"/>
        <v>0</v>
      </c>
      <c r="I63" s="100">
        <f t="shared" si="34"/>
        <v>110.9</v>
      </c>
      <c r="J63" s="101">
        <f t="shared" si="34"/>
        <v>36.96666666666667</v>
      </c>
      <c r="K63" s="100" t="str">
        <f t="shared" si="34"/>
        <v>SP053158</v>
      </c>
      <c r="L63" s="139" t="s">
        <v>42</v>
      </c>
      <c r="M63" s="80"/>
      <c r="N63" s="11"/>
      <c r="O63" s="11"/>
      <c r="P63" s="11"/>
      <c r="Q63" s="11"/>
      <c r="R63" s="11"/>
      <c r="S63" s="11"/>
      <c r="T63" s="11"/>
      <c r="U63" s="11"/>
      <c r="V63" s="11"/>
      <c r="W63" s="81"/>
      <c r="X63" s="22">
        <f>SUM(M63:W63)</f>
        <v>0</v>
      </c>
      <c r="Y63" s="21"/>
      <c r="Z63"/>
      <c r="AM63"/>
      <c r="AN63"/>
      <c r="AO63"/>
      <c r="AP63"/>
      <c r="AQ63"/>
      <c r="AR63"/>
      <c r="AS63"/>
      <c r="AT63"/>
    </row>
    <row r="64" spans="3:46" s="1" customFormat="1" ht="12.75">
      <c r="C64" s="103" t="str">
        <f aca="true" t="shared" si="35" ref="C64:H64">C60</f>
        <v>35-12915</v>
      </c>
      <c r="D64" s="103">
        <f t="shared" si="35"/>
        <v>0.41</v>
      </c>
      <c r="E64" s="103">
        <f t="shared" si="35"/>
        <v>110.9</v>
      </c>
      <c r="F64" s="104">
        <f t="shared" si="35"/>
        <v>27.7</v>
      </c>
      <c r="G64" s="105">
        <f t="shared" si="35"/>
        <v>31716</v>
      </c>
      <c r="H64" s="103">
        <f t="shared" si="35"/>
        <v>0</v>
      </c>
      <c r="I64" s="103">
        <f>I60</f>
        <v>110.9</v>
      </c>
      <c r="J64" s="104">
        <f>J60</f>
        <v>36.96666666666667</v>
      </c>
      <c r="K64" s="103" t="str">
        <f>K61</f>
        <v>SP081159</v>
      </c>
      <c r="L64" s="139" t="s">
        <v>43</v>
      </c>
      <c r="M64" s="85"/>
      <c r="N64" s="86"/>
      <c r="O64" s="86"/>
      <c r="P64" s="86"/>
      <c r="Q64" s="86"/>
      <c r="R64" s="86"/>
      <c r="S64" s="86"/>
      <c r="T64" s="86"/>
      <c r="U64" s="86"/>
      <c r="V64" s="86"/>
      <c r="W64" s="87"/>
      <c r="X64" s="22">
        <f>SUM(M64:W64)</f>
        <v>0</v>
      </c>
      <c r="Y64" s="21"/>
      <c r="Z64"/>
      <c r="AM64"/>
      <c r="AN64"/>
      <c r="AO64"/>
      <c r="AP64"/>
      <c r="AQ64"/>
      <c r="AR64"/>
      <c r="AS64"/>
      <c r="AT64"/>
    </row>
    <row r="65" spans="3:46" s="1" customFormat="1" ht="12.75">
      <c r="C65" s="18"/>
      <c r="D65" s="18"/>
      <c r="E65" s="19"/>
      <c r="F65" s="19"/>
      <c r="G65" s="20"/>
      <c r="H65" s="18"/>
      <c r="I65" s="18"/>
      <c r="L65" s="140"/>
      <c r="M65" s="7"/>
      <c r="N65" s="7"/>
      <c r="O65" s="7"/>
      <c r="P65" s="7"/>
      <c r="Q65" s="7"/>
      <c r="R65" s="7"/>
      <c r="S65" s="7"/>
      <c r="T65" s="7"/>
      <c r="U65" s="7"/>
      <c r="V65" s="7"/>
      <c r="W65" s="22"/>
      <c r="AM65"/>
      <c r="AN65"/>
      <c r="AO65"/>
      <c r="AP65"/>
      <c r="AQ65"/>
      <c r="AR65"/>
      <c r="AS65"/>
      <c r="AT65"/>
    </row>
    <row r="66" spans="3:46" s="1" customFormat="1" ht="12.75">
      <c r="C66" s="18"/>
      <c r="D66" s="18"/>
      <c r="E66" s="18"/>
      <c r="F66" s="19"/>
      <c r="G66" s="19"/>
      <c r="H66" s="40" t="s">
        <v>33</v>
      </c>
      <c r="I66" s="62"/>
      <c r="J66" s="2"/>
      <c r="K66" s="2"/>
      <c r="L66" s="29" t="s">
        <v>84</v>
      </c>
      <c r="M66" s="30">
        <f>IF(M61=0,0,IF(M60=0,1,((M61/M60)-1)))</f>
        <v>0</v>
      </c>
      <c r="N66" s="30">
        <f aca="true" t="shared" si="36" ref="N66:W66">IF(N61=0,0,IF(N60=0,1,((N61/N60)-1)))</f>
        <v>0</v>
      </c>
      <c r="O66" s="30">
        <f t="shared" si="36"/>
        <v>0</v>
      </c>
      <c r="P66" s="30">
        <f t="shared" si="36"/>
        <v>0</v>
      </c>
      <c r="Q66" s="30">
        <f t="shared" si="36"/>
        <v>0</v>
      </c>
      <c r="R66" s="30">
        <f t="shared" si="36"/>
        <v>0</v>
      </c>
      <c r="S66" s="30">
        <f t="shared" si="36"/>
        <v>0</v>
      </c>
      <c r="T66" s="30">
        <f t="shared" si="36"/>
        <v>0</v>
      </c>
      <c r="U66" s="30">
        <f t="shared" si="36"/>
        <v>0</v>
      </c>
      <c r="V66" s="30">
        <f t="shared" si="36"/>
        <v>0</v>
      </c>
      <c r="W66" s="31">
        <f t="shared" si="36"/>
        <v>0</v>
      </c>
      <c r="X66"/>
      <c r="Y66"/>
      <c r="Z66" s="62"/>
      <c r="AA66" s="29" t="s">
        <v>30</v>
      </c>
      <c r="AB66" s="73">
        <f aca="true" t="shared" si="37" ref="AB66:AL66">IF(M66&gt;0.1,1,0)</f>
        <v>0</v>
      </c>
      <c r="AC66" s="73">
        <f t="shared" si="37"/>
        <v>0</v>
      </c>
      <c r="AD66" s="73">
        <f t="shared" si="37"/>
        <v>0</v>
      </c>
      <c r="AE66" s="73">
        <f t="shared" si="37"/>
        <v>0</v>
      </c>
      <c r="AF66" s="73">
        <f t="shared" si="37"/>
        <v>0</v>
      </c>
      <c r="AG66" s="73">
        <f t="shared" si="37"/>
        <v>0</v>
      </c>
      <c r="AH66" s="73">
        <f t="shared" si="37"/>
        <v>0</v>
      </c>
      <c r="AI66" s="73">
        <f t="shared" si="37"/>
        <v>0</v>
      </c>
      <c r="AJ66" s="73">
        <f t="shared" si="37"/>
        <v>0</v>
      </c>
      <c r="AK66" s="73">
        <f t="shared" si="37"/>
        <v>0</v>
      </c>
      <c r="AL66" s="74">
        <f t="shared" si="37"/>
        <v>0</v>
      </c>
      <c r="AM66"/>
      <c r="AN66"/>
      <c r="AO66"/>
      <c r="AP66"/>
      <c r="AQ66"/>
      <c r="AR66"/>
      <c r="AS66"/>
      <c r="AT66"/>
    </row>
    <row r="67" spans="3:46" s="1" customFormat="1" ht="12.75">
      <c r="C67" s="18"/>
      <c r="D67" s="18"/>
      <c r="E67" s="18"/>
      <c r="F67" s="19"/>
      <c r="G67" s="19"/>
      <c r="H67" s="20"/>
      <c r="I67" s="63"/>
      <c r="J67" s="4"/>
      <c r="K67" s="10"/>
      <c r="L67" s="13" t="str">
        <f>"Mitigation Check 2: &gt; "&amp;TRUNC($E$3,0)&amp;$F$4</f>
        <v>Mitigation Check 2: &gt; 6 AF/A:</v>
      </c>
      <c r="M67" s="11">
        <f aca="true" t="shared" si="38" ref="M67:W67">M61-M60</f>
        <v>0</v>
      </c>
      <c r="N67" s="11">
        <f t="shared" si="38"/>
        <v>0</v>
      </c>
      <c r="O67" s="11">
        <f t="shared" si="38"/>
        <v>0</v>
      </c>
      <c r="P67" s="11">
        <f t="shared" si="38"/>
        <v>0</v>
      </c>
      <c r="Q67" s="11">
        <f t="shared" si="38"/>
        <v>0</v>
      </c>
      <c r="R67" s="11">
        <f t="shared" si="38"/>
        <v>0</v>
      </c>
      <c r="S67" s="11">
        <f t="shared" si="38"/>
        <v>0</v>
      </c>
      <c r="T67" s="11">
        <f t="shared" si="38"/>
        <v>0</v>
      </c>
      <c r="U67" s="11">
        <f t="shared" si="38"/>
        <v>0</v>
      </c>
      <c r="V67" s="11">
        <f t="shared" si="38"/>
        <v>0</v>
      </c>
      <c r="W67" s="33">
        <f t="shared" si="38"/>
        <v>0</v>
      </c>
      <c r="X67"/>
      <c r="Y67"/>
      <c r="Z67" s="63"/>
      <c r="AA67" s="12" t="s">
        <v>30</v>
      </c>
      <c r="AB67" s="24">
        <f aca="true" t="shared" si="39" ref="AB67:AL67">IF(M67&gt;$E$3,1,0)</f>
        <v>0</v>
      </c>
      <c r="AC67" s="24">
        <f t="shared" si="39"/>
        <v>0</v>
      </c>
      <c r="AD67" s="24">
        <f t="shared" si="39"/>
        <v>0</v>
      </c>
      <c r="AE67" s="24">
        <f t="shared" si="39"/>
        <v>0</v>
      </c>
      <c r="AF67" s="24">
        <f t="shared" si="39"/>
        <v>0</v>
      </c>
      <c r="AG67" s="24">
        <f t="shared" si="39"/>
        <v>0</v>
      </c>
      <c r="AH67" s="24">
        <f t="shared" si="39"/>
        <v>0</v>
      </c>
      <c r="AI67" s="24">
        <f t="shared" si="39"/>
        <v>0</v>
      </c>
      <c r="AJ67" s="24">
        <f t="shared" si="39"/>
        <v>0</v>
      </c>
      <c r="AK67" s="24">
        <f t="shared" si="39"/>
        <v>0</v>
      </c>
      <c r="AL67" s="32">
        <f t="shared" si="39"/>
        <v>0</v>
      </c>
      <c r="AM67"/>
      <c r="AN67"/>
      <c r="AO67"/>
      <c r="AP67"/>
      <c r="AQ67"/>
      <c r="AR67"/>
      <c r="AS67"/>
      <c r="AT67"/>
    </row>
    <row r="68" spans="3:46" s="1" customFormat="1" ht="12.75">
      <c r="C68" s="18"/>
      <c r="D68" s="18"/>
      <c r="E68" s="18"/>
      <c r="F68" s="19"/>
      <c r="G68" s="19"/>
      <c r="H68" s="20"/>
      <c r="I68" s="63"/>
      <c r="J68" s="4"/>
      <c r="K68" s="10"/>
      <c r="L68" s="12" t="s">
        <v>85</v>
      </c>
      <c r="M68" s="23">
        <f>IF($X61=0,0,(M61/$X61))</f>
        <v>0</v>
      </c>
      <c r="N68" s="23">
        <f aca="true" t="shared" si="40" ref="N68:W68">IF($X61=0,0,(N61/$X61))</f>
        <v>0</v>
      </c>
      <c r="O68" s="23">
        <f t="shared" si="40"/>
        <v>0</v>
      </c>
      <c r="P68" s="23">
        <f t="shared" si="40"/>
        <v>0</v>
      </c>
      <c r="Q68" s="23">
        <f t="shared" si="40"/>
        <v>0</v>
      </c>
      <c r="R68" s="23">
        <f t="shared" si="40"/>
        <v>0</v>
      </c>
      <c r="S68" s="23">
        <f t="shared" si="40"/>
        <v>0</v>
      </c>
      <c r="T68" s="23">
        <f t="shared" si="40"/>
        <v>0</v>
      </c>
      <c r="U68" s="23">
        <f t="shared" si="40"/>
        <v>0</v>
      </c>
      <c r="V68" s="23">
        <f t="shared" si="40"/>
        <v>0</v>
      </c>
      <c r="W68" s="34">
        <f t="shared" si="40"/>
        <v>0</v>
      </c>
      <c r="X68"/>
      <c r="Y68"/>
      <c r="Z68" s="64"/>
      <c r="AA68" s="38" t="s">
        <v>30</v>
      </c>
      <c r="AB68" s="75">
        <f aca="true" t="shared" si="41" ref="AB68:AL68">IF(M68&gt;0.1,1,0)</f>
        <v>0</v>
      </c>
      <c r="AC68" s="75">
        <f t="shared" si="41"/>
        <v>0</v>
      </c>
      <c r="AD68" s="75">
        <f t="shared" si="41"/>
        <v>0</v>
      </c>
      <c r="AE68" s="75">
        <f t="shared" si="41"/>
        <v>0</v>
      </c>
      <c r="AF68" s="75">
        <f t="shared" si="41"/>
        <v>0</v>
      </c>
      <c r="AG68" s="75">
        <f t="shared" si="41"/>
        <v>0</v>
      </c>
      <c r="AH68" s="75">
        <f t="shared" si="41"/>
        <v>0</v>
      </c>
      <c r="AI68" s="75">
        <f t="shared" si="41"/>
        <v>0</v>
      </c>
      <c r="AJ68" s="75">
        <f t="shared" si="41"/>
        <v>0</v>
      </c>
      <c r="AK68" s="75">
        <f t="shared" si="41"/>
        <v>0</v>
      </c>
      <c r="AL68" s="76">
        <f t="shared" si="41"/>
        <v>0</v>
      </c>
      <c r="AM68"/>
      <c r="AN68"/>
      <c r="AO68"/>
      <c r="AP68"/>
      <c r="AQ68"/>
      <c r="AR68"/>
      <c r="AS68"/>
      <c r="AT68"/>
    </row>
    <row r="69" spans="3:46" s="1" customFormat="1" ht="12.75">
      <c r="C69" s="18"/>
      <c r="D69" s="18"/>
      <c r="E69" s="18"/>
      <c r="F69" s="19"/>
      <c r="G69" s="19"/>
      <c r="H69" s="20"/>
      <c r="I69" s="63"/>
      <c r="J69" s="4"/>
      <c r="K69" s="10"/>
      <c r="L69" s="12" t="s">
        <v>31</v>
      </c>
      <c r="M69" s="10" t="str">
        <f aca="true" t="shared" si="42" ref="M69:W69">IF(SUM(AB66,AB67,AB68)=3,"YES","NO")</f>
        <v>NO</v>
      </c>
      <c r="N69" s="10" t="str">
        <f t="shared" si="42"/>
        <v>NO</v>
      </c>
      <c r="O69" s="10" t="str">
        <f t="shared" si="42"/>
        <v>NO</v>
      </c>
      <c r="P69" s="10" t="str">
        <f t="shared" si="42"/>
        <v>NO</v>
      </c>
      <c r="Q69" s="10" t="str">
        <f t="shared" si="42"/>
        <v>NO</v>
      </c>
      <c r="R69" s="10" t="str">
        <f t="shared" si="42"/>
        <v>NO</v>
      </c>
      <c r="S69" s="10" t="str">
        <f t="shared" si="42"/>
        <v>NO</v>
      </c>
      <c r="T69" s="10" t="str">
        <f t="shared" si="42"/>
        <v>NO</v>
      </c>
      <c r="U69" s="10" t="str">
        <f t="shared" si="42"/>
        <v>NO</v>
      </c>
      <c r="V69" s="10" t="str">
        <f t="shared" si="42"/>
        <v>NO</v>
      </c>
      <c r="W69" s="35" t="str">
        <f t="shared" si="42"/>
        <v>NO</v>
      </c>
      <c r="X69"/>
      <c r="Y69"/>
      <c r="AM69"/>
      <c r="AN69"/>
      <c r="AO69"/>
      <c r="AP69"/>
      <c r="AQ69"/>
      <c r="AR69"/>
      <c r="AS69"/>
      <c r="AT69"/>
    </row>
    <row r="70" spans="3:46" s="1" customFormat="1" ht="12.75">
      <c r="C70" s="18"/>
      <c r="D70" s="18"/>
      <c r="E70" s="18"/>
      <c r="F70" s="19"/>
      <c r="G70" s="19"/>
      <c r="H70" s="20"/>
      <c r="I70" s="64"/>
      <c r="J70" s="36"/>
      <c r="K70" s="37"/>
      <c r="L70" s="38" t="s">
        <v>32</v>
      </c>
      <c r="M70" s="8">
        <f aca="true" t="shared" si="43" ref="M70:W70">M61-M60</f>
        <v>0</v>
      </c>
      <c r="N70" s="8">
        <f t="shared" si="43"/>
        <v>0</v>
      </c>
      <c r="O70" s="8">
        <f t="shared" si="43"/>
        <v>0</v>
      </c>
      <c r="P70" s="8">
        <f t="shared" si="43"/>
        <v>0</v>
      </c>
      <c r="Q70" s="8">
        <f t="shared" si="43"/>
        <v>0</v>
      </c>
      <c r="R70" s="8">
        <f t="shared" si="43"/>
        <v>0</v>
      </c>
      <c r="S70" s="8">
        <f t="shared" si="43"/>
        <v>0</v>
      </c>
      <c r="T70" s="8">
        <f t="shared" si="43"/>
        <v>0</v>
      </c>
      <c r="U70" s="8">
        <f t="shared" si="43"/>
        <v>0</v>
      </c>
      <c r="V70" s="8">
        <f t="shared" si="43"/>
        <v>0</v>
      </c>
      <c r="W70" s="39">
        <f t="shared" si="43"/>
        <v>0</v>
      </c>
      <c r="X70"/>
      <c r="Y70"/>
      <c r="AM70"/>
      <c r="AN70"/>
      <c r="AO70"/>
      <c r="AP70"/>
      <c r="AQ70"/>
      <c r="AR70"/>
      <c r="AS70"/>
      <c r="AT70"/>
    </row>
    <row r="71" spans="3:46" s="1" customFormat="1" ht="12.75">
      <c r="C71" s="18"/>
      <c r="D71" s="18"/>
      <c r="E71" s="18"/>
      <c r="F71" s="19"/>
      <c r="G71" s="19"/>
      <c r="H71" s="20"/>
      <c r="J71" s="18"/>
      <c r="L71" s="13"/>
      <c r="M71" s="7"/>
      <c r="N71" s="7"/>
      <c r="O71" s="7"/>
      <c r="P71" s="7"/>
      <c r="Q71" s="7"/>
      <c r="R71" s="7"/>
      <c r="S71" s="7"/>
      <c r="T71" s="7"/>
      <c r="U71" s="7"/>
      <c r="V71" s="7"/>
      <c r="W71" s="7"/>
      <c r="X71"/>
      <c r="Y71"/>
      <c r="AM71"/>
      <c r="AN71"/>
      <c r="AO71"/>
      <c r="AP71"/>
      <c r="AQ71"/>
      <c r="AR71"/>
      <c r="AS71"/>
      <c r="AT71"/>
    </row>
    <row r="72" spans="3:46" s="1" customFormat="1" ht="12.75">
      <c r="C72" s="18"/>
      <c r="D72" s="18"/>
      <c r="E72" s="18"/>
      <c r="F72" s="19"/>
      <c r="G72" s="19"/>
      <c r="H72" s="40" t="s">
        <v>34</v>
      </c>
      <c r="I72" s="62"/>
      <c r="J72" s="2"/>
      <c r="K72" s="2"/>
      <c r="L72" s="29" t="s">
        <v>84</v>
      </c>
      <c r="M72" s="30">
        <f>IF(M64=0,0,IF(M63=0,1,((M64/M63)-1)))</f>
        <v>0</v>
      </c>
      <c r="N72" s="30">
        <f aca="true" t="shared" si="44" ref="N72:W72">IF(N64=0,0,IF(N63=0,1,((N64/N63)-1)))</f>
        <v>0</v>
      </c>
      <c r="O72" s="30">
        <f t="shared" si="44"/>
        <v>0</v>
      </c>
      <c r="P72" s="30">
        <f t="shared" si="44"/>
        <v>0</v>
      </c>
      <c r="Q72" s="30">
        <f t="shared" si="44"/>
        <v>0</v>
      </c>
      <c r="R72" s="30">
        <f t="shared" si="44"/>
        <v>0</v>
      </c>
      <c r="S72" s="30">
        <f t="shared" si="44"/>
        <v>0</v>
      </c>
      <c r="T72" s="30">
        <f t="shared" si="44"/>
        <v>0</v>
      </c>
      <c r="U72" s="30">
        <f t="shared" si="44"/>
        <v>0</v>
      </c>
      <c r="V72" s="30">
        <f t="shared" si="44"/>
        <v>0</v>
      </c>
      <c r="W72" s="31">
        <f t="shared" si="44"/>
        <v>0</v>
      </c>
      <c r="X72" s="25"/>
      <c r="Y72" s="21"/>
      <c r="AM72"/>
      <c r="AN72"/>
      <c r="AO72"/>
      <c r="AP72"/>
      <c r="AQ72"/>
      <c r="AR72"/>
      <c r="AS72"/>
      <c r="AT72"/>
    </row>
    <row r="73" spans="3:46" s="1" customFormat="1" ht="12.75">
      <c r="C73" s="18"/>
      <c r="D73" s="18"/>
      <c r="E73" s="18"/>
      <c r="F73" s="19"/>
      <c r="G73" s="19"/>
      <c r="H73" s="20"/>
      <c r="I73" s="65"/>
      <c r="J73" s="4"/>
      <c r="K73" s="10"/>
      <c r="L73" s="13" t="str">
        <f>"Mitigation Check 2: &gt; "&amp;$E$3&amp;$F$4</f>
        <v>Mitigation Check 2: &gt; 6 AF/A:</v>
      </c>
      <c r="M73" s="11">
        <f>M64-M63</f>
        <v>0</v>
      </c>
      <c r="N73" s="11">
        <f aca="true" t="shared" si="45" ref="N73:W73">N64-N63</f>
        <v>0</v>
      </c>
      <c r="O73" s="11">
        <f t="shared" si="45"/>
        <v>0</v>
      </c>
      <c r="P73" s="11">
        <f t="shared" si="45"/>
        <v>0</v>
      </c>
      <c r="Q73" s="11">
        <f t="shared" si="45"/>
        <v>0</v>
      </c>
      <c r="R73" s="11">
        <f t="shared" si="45"/>
        <v>0</v>
      </c>
      <c r="S73" s="11">
        <f t="shared" si="45"/>
        <v>0</v>
      </c>
      <c r="T73" s="11">
        <f t="shared" si="45"/>
        <v>0</v>
      </c>
      <c r="U73" s="11">
        <f t="shared" si="45"/>
        <v>0</v>
      </c>
      <c r="V73" s="11">
        <f t="shared" si="45"/>
        <v>0</v>
      </c>
      <c r="W73" s="33">
        <f t="shared" si="45"/>
        <v>0</v>
      </c>
      <c r="X73" s="25"/>
      <c r="Y73" s="21"/>
      <c r="Z73" s="62"/>
      <c r="AA73" s="29" t="s">
        <v>30</v>
      </c>
      <c r="AB73" s="73">
        <f aca="true" t="shared" si="46" ref="AB73:AL73">IF(M72&gt;0.1,1,0)</f>
        <v>0</v>
      </c>
      <c r="AC73" s="73">
        <f t="shared" si="46"/>
        <v>0</v>
      </c>
      <c r="AD73" s="73">
        <f t="shared" si="46"/>
        <v>0</v>
      </c>
      <c r="AE73" s="73">
        <f t="shared" si="46"/>
        <v>0</v>
      </c>
      <c r="AF73" s="73">
        <f t="shared" si="46"/>
        <v>0</v>
      </c>
      <c r="AG73" s="73">
        <f t="shared" si="46"/>
        <v>0</v>
      </c>
      <c r="AH73" s="73">
        <f t="shared" si="46"/>
        <v>0</v>
      </c>
      <c r="AI73" s="73">
        <f t="shared" si="46"/>
        <v>0</v>
      </c>
      <c r="AJ73" s="73">
        <f t="shared" si="46"/>
        <v>0</v>
      </c>
      <c r="AK73" s="73">
        <f t="shared" si="46"/>
        <v>0</v>
      </c>
      <c r="AL73" s="74">
        <f t="shared" si="46"/>
        <v>0</v>
      </c>
      <c r="AM73"/>
      <c r="AN73"/>
      <c r="AO73"/>
      <c r="AP73"/>
      <c r="AQ73"/>
      <c r="AR73"/>
      <c r="AS73"/>
      <c r="AT73"/>
    </row>
    <row r="74" spans="3:46" s="1" customFormat="1" ht="12.75">
      <c r="C74" s="18"/>
      <c r="D74" s="18"/>
      <c r="E74" s="18"/>
      <c r="F74" s="19"/>
      <c r="G74" s="19"/>
      <c r="H74" s="20"/>
      <c r="I74" s="66"/>
      <c r="J74" s="47"/>
      <c r="K74" s="10"/>
      <c r="L74" s="12"/>
      <c r="M74" s="23"/>
      <c r="N74" s="23"/>
      <c r="O74" s="23"/>
      <c r="P74" s="23"/>
      <c r="Q74" s="23"/>
      <c r="R74" s="23"/>
      <c r="S74" s="23"/>
      <c r="T74" s="23"/>
      <c r="U74" s="23"/>
      <c r="V74" s="23"/>
      <c r="W74" s="34"/>
      <c r="X74" s="25"/>
      <c r="Y74" s="21"/>
      <c r="Z74" s="63"/>
      <c r="AA74" s="12" t="s">
        <v>30</v>
      </c>
      <c r="AB74" s="24">
        <f aca="true" t="shared" si="47" ref="AB74:AL74">IF(M73&gt;$E$3,1,0)</f>
        <v>0</v>
      </c>
      <c r="AC74" s="24">
        <f t="shared" si="47"/>
        <v>0</v>
      </c>
      <c r="AD74" s="24">
        <f t="shared" si="47"/>
        <v>0</v>
      </c>
      <c r="AE74" s="24">
        <f t="shared" si="47"/>
        <v>0</v>
      </c>
      <c r="AF74" s="24">
        <f t="shared" si="47"/>
        <v>0</v>
      </c>
      <c r="AG74" s="24">
        <f t="shared" si="47"/>
        <v>0</v>
      </c>
      <c r="AH74" s="24">
        <f t="shared" si="47"/>
        <v>0</v>
      </c>
      <c r="AI74" s="24">
        <f t="shared" si="47"/>
        <v>0</v>
      </c>
      <c r="AJ74" s="24">
        <f t="shared" si="47"/>
        <v>0</v>
      </c>
      <c r="AK74" s="24">
        <f t="shared" si="47"/>
        <v>0</v>
      </c>
      <c r="AL74" s="32">
        <f t="shared" si="47"/>
        <v>0</v>
      </c>
      <c r="AM74"/>
      <c r="AN74"/>
      <c r="AO74"/>
      <c r="AP74"/>
      <c r="AQ74"/>
      <c r="AR74"/>
      <c r="AS74"/>
      <c r="AT74"/>
    </row>
    <row r="75" spans="3:46" s="1" customFormat="1" ht="12.75">
      <c r="C75" s="18"/>
      <c r="D75" s="18"/>
      <c r="E75" s="18"/>
      <c r="F75" s="19"/>
      <c r="G75" s="19"/>
      <c r="H75" s="20"/>
      <c r="I75" s="65"/>
      <c r="J75" s="4"/>
      <c r="K75" s="10"/>
      <c r="L75" s="12" t="s">
        <v>31</v>
      </c>
      <c r="M75" s="10" t="str">
        <f aca="true" t="shared" si="48" ref="M75:W75">IF(SUM(AB73,AB74)=2,"YES","NO")</f>
        <v>NO</v>
      </c>
      <c r="N75" s="10" t="str">
        <f t="shared" si="48"/>
        <v>NO</v>
      </c>
      <c r="O75" s="10" t="str">
        <f t="shared" si="48"/>
        <v>NO</v>
      </c>
      <c r="P75" s="10" t="str">
        <f t="shared" si="48"/>
        <v>NO</v>
      </c>
      <c r="Q75" s="10" t="str">
        <f t="shared" si="48"/>
        <v>NO</v>
      </c>
      <c r="R75" s="10" t="str">
        <f t="shared" si="48"/>
        <v>NO</v>
      </c>
      <c r="S75" s="10" t="str">
        <f t="shared" si="48"/>
        <v>NO</v>
      </c>
      <c r="T75" s="10" t="str">
        <f t="shared" si="48"/>
        <v>NO</v>
      </c>
      <c r="U75" s="10" t="str">
        <f t="shared" si="48"/>
        <v>NO</v>
      </c>
      <c r="V75" s="10" t="str">
        <f t="shared" si="48"/>
        <v>NO</v>
      </c>
      <c r="W75" s="35" t="str">
        <f t="shared" si="48"/>
        <v>NO</v>
      </c>
      <c r="X75" s="25"/>
      <c r="Y75" s="21"/>
      <c r="Z75" s="64"/>
      <c r="AA75" s="38"/>
      <c r="AB75" s="75"/>
      <c r="AC75" s="75"/>
      <c r="AD75" s="75"/>
      <c r="AE75" s="75"/>
      <c r="AF75" s="75"/>
      <c r="AG75" s="75"/>
      <c r="AH75" s="75"/>
      <c r="AI75" s="75"/>
      <c r="AJ75" s="75"/>
      <c r="AK75" s="75"/>
      <c r="AL75" s="76"/>
      <c r="AM75"/>
      <c r="AN75"/>
      <c r="AO75"/>
      <c r="AP75"/>
      <c r="AQ75"/>
      <c r="AR75"/>
      <c r="AS75"/>
      <c r="AT75"/>
    </row>
    <row r="76" spans="3:46" s="1" customFormat="1" ht="12.75">
      <c r="C76" s="18"/>
      <c r="D76" s="18"/>
      <c r="E76" s="18"/>
      <c r="F76" s="19"/>
      <c r="G76" s="19"/>
      <c r="H76" s="20"/>
      <c r="I76" s="67"/>
      <c r="J76" s="36"/>
      <c r="K76" s="37"/>
      <c r="L76" s="38" t="s">
        <v>32</v>
      </c>
      <c r="M76" s="8">
        <f>M64-M63</f>
        <v>0</v>
      </c>
      <c r="N76" s="8">
        <f aca="true" t="shared" si="49" ref="N76:W76">N64-N63</f>
        <v>0</v>
      </c>
      <c r="O76" s="8">
        <f t="shared" si="49"/>
        <v>0</v>
      </c>
      <c r="P76" s="8">
        <f t="shared" si="49"/>
        <v>0</v>
      </c>
      <c r="Q76" s="8">
        <f t="shared" si="49"/>
        <v>0</v>
      </c>
      <c r="R76" s="8">
        <f t="shared" si="49"/>
        <v>0</v>
      </c>
      <c r="S76" s="8">
        <f t="shared" si="49"/>
        <v>0</v>
      </c>
      <c r="T76" s="8">
        <f t="shared" si="49"/>
        <v>0</v>
      </c>
      <c r="U76" s="8">
        <f t="shared" si="49"/>
        <v>0</v>
      </c>
      <c r="V76" s="8">
        <f t="shared" si="49"/>
        <v>0</v>
      </c>
      <c r="W76" s="39">
        <f t="shared" si="49"/>
        <v>0</v>
      </c>
      <c r="X76" s="25"/>
      <c r="Y76" s="21"/>
      <c r="AM76"/>
      <c r="AN76"/>
      <c r="AO76"/>
      <c r="AP76"/>
      <c r="AQ76"/>
      <c r="AR76"/>
      <c r="AS76"/>
      <c r="AT76"/>
    </row>
    <row r="77" spans="3:46" s="1" customFormat="1" ht="12.75">
      <c r="C77" s="18"/>
      <c r="D77" s="18"/>
      <c r="E77" s="19"/>
      <c r="F77" s="19"/>
      <c r="G77" s="20"/>
      <c r="H77" s="18"/>
      <c r="I77" s="18"/>
      <c r="K77" s="13"/>
      <c r="L77" s="140"/>
      <c r="M77" s="7"/>
      <c r="N77" s="7"/>
      <c r="O77" s="7"/>
      <c r="P77" s="7"/>
      <c r="Q77" s="7"/>
      <c r="R77" s="7"/>
      <c r="S77" s="7"/>
      <c r="T77" s="7"/>
      <c r="U77" s="7"/>
      <c r="V77" s="7"/>
      <c r="W77" s="25"/>
      <c r="X77" s="21"/>
      <c r="AM77"/>
      <c r="AN77"/>
      <c r="AO77"/>
      <c r="AP77"/>
      <c r="AQ77"/>
      <c r="AR77"/>
      <c r="AS77"/>
      <c r="AT77"/>
    </row>
    <row r="78" spans="3:46" s="1" customFormat="1" ht="15.75">
      <c r="C78" s="14" t="s">
        <v>75</v>
      </c>
      <c r="D78"/>
      <c r="E78" s="41"/>
      <c r="F78" s="43"/>
      <c r="G78" s="9"/>
      <c r="H78" s="42"/>
      <c r="I78" s="44"/>
      <c r="J78"/>
      <c r="K78"/>
      <c r="L78" s="13"/>
      <c r="M78"/>
      <c r="N78"/>
      <c r="O78"/>
      <c r="P78"/>
      <c r="Q78"/>
      <c r="R78"/>
      <c r="S78"/>
      <c r="T78"/>
      <c r="U78"/>
      <c r="V78"/>
      <c r="W78"/>
      <c r="X78"/>
      <c r="Y78"/>
      <c r="AM78"/>
      <c r="AN78"/>
      <c r="AO78"/>
      <c r="AP78"/>
      <c r="AQ78"/>
      <c r="AR78"/>
      <c r="AS78"/>
      <c r="AT78"/>
    </row>
    <row r="79" spans="3:46" s="1" customFormat="1" ht="12.75">
      <c r="C79"/>
      <c r="D79"/>
      <c r="E79"/>
      <c r="F79"/>
      <c r="G79"/>
      <c r="H79"/>
      <c r="I79"/>
      <c r="J79"/>
      <c r="K79"/>
      <c r="L79" s="13"/>
      <c r="M79" t="str">
        <f>"Impact by Reach (AF/"&amp;$F$3</f>
        <v>Impact by Reach (AF/Annum)</v>
      </c>
      <c r="N79"/>
      <c r="O79"/>
      <c r="P79"/>
      <c r="Q79"/>
      <c r="R79"/>
      <c r="S79"/>
      <c r="T79"/>
      <c r="U79"/>
      <c r="V79"/>
      <c r="W79"/>
      <c r="X79"/>
      <c r="Y79"/>
      <c r="Z79"/>
      <c r="AA79"/>
      <c r="AB79"/>
      <c r="AC79"/>
      <c r="AD79"/>
      <c r="AE79"/>
      <c r="AF79"/>
      <c r="AG79"/>
      <c r="AH79"/>
      <c r="AI79"/>
      <c r="AJ79"/>
      <c r="AK79"/>
      <c r="AL79"/>
      <c r="AM79"/>
      <c r="AN79"/>
      <c r="AO79"/>
      <c r="AP79"/>
      <c r="AQ79"/>
      <c r="AR79"/>
      <c r="AS79"/>
      <c r="AT79"/>
    </row>
    <row r="80" spans="3:46" s="1" customFormat="1" ht="12.75">
      <c r="C80" s="2" t="s">
        <v>0</v>
      </c>
      <c r="D80" s="2" t="s">
        <v>1</v>
      </c>
      <c r="E80" s="2" t="s">
        <v>48</v>
      </c>
      <c r="F80" s="2" t="s">
        <v>5</v>
      </c>
      <c r="G80" s="2" t="s">
        <v>6</v>
      </c>
      <c r="H80" s="2" t="s">
        <v>8</v>
      </c>
      <c r="I80" s="198" t="s">
        <v>35</v>
      </c>
      <c r="J80" s="198"/>
      <c r="K80" s="5" t="s">
        <v>10</v>
      </c>
      <c r="L80" s="13"/>
      <c r="M80" s="2" t="s">
        <v>12</v>
      </c>
      <c r="N80" s="2" t="s">
        <v>13</v>
      </c>
      <c r="O80" s="2" t="s">
        <v>14</v>
      </c>
      <c r="P80" s="2" t="s">
        <v>15</v>
      </c>
      <c r="Q80" s="2" t="s">
        <v>16</v>
      </c>
      <c r="R80" s="2" t="s">
        <v>17</v>
      </c>
      <c r="S80" s="2" t="s">
        <v>18</v>
      </c>
      <c r="T80" s="2" t="s">
        <v>19</v>
      </c>
      <c r="U80" s="2" t="s">
        <v>20</v>
      </c>
      <c r="V80" s="2" t="s">
        <v>21</v>
      </c>
      <c r="W80" s="2" t="s">
        <v>22</v>
      </c>
      <c r="X80"/>
      <c r="Y80"/>
      <c r="Z80"/>
      <c r="AA80"/>
      <c r="AB80"/>
      <c r="AC80"/>
      <c r="AD80"/>
      <c r="AE80"/>
      <c r="AF80"/>
      <c r="AG80"/>
      <c r="AH80"/>
      <c r="AI80"/>
      <c r="AJ80"/>
      <c r="AK80"/>
      <c r="AL80"/>
      <c r="AM80"/>
      <c r="AN80"/>
      <c r="AO80"/>
      <c r="AP80"/>
      <c r="AQ80"/>
      <c r="AR80"/>
      <c r="AS80"/>
      <c r="AT80"/>
    </row>
    <row r="81" spans="3:46" s="1" customFormat="1" ht="13.5" thickBot="1">
      <c r="C81" s="3"/>
      <c r="D81" s="3" t="s">
        <v>2</v>
      </c>
      <c r="E81" s="3" t="s">
        <v>3</v>
      </c>
      <c r="F81" s="3" t="s">
        <v>4</v>
      </c>
      <c r="G81" s="3" t="s">
        <v>7</v>
      </c>
      <c r="H81" s="3" t="s">
        <v>9</v>
      </c>
      <c r="I81" s="69" t="s">
        <v>44</v>
      </c>
      <c r="J81" s="68" t="s">
        <v>45</v>
      </c>
      <c r="K81" s="6" t="s">
        <v>11</v>
      </c>
      <c r="L81" s="13"/>
      <c r="M81" s="3" t="s">
        <v>23</v>
      </c>
      <c r="N81" s="3" t="s">
        <v>24</v>
      </c>
      <c r="O81" s="3" t="s">
        <v>25</v>
      </c>
      <c r="P81" s="3" t="s">
        <v>26</v>
      </c>
      <c r="Q81" s="3" t="s">
        <v>27</v>
      </c>
      <c r="R81" s="3" t="s">
        <v>28</v>
      </c>
      <c r="S81" s="3" t="s">
        <v>19</v>
      </c>
      <c r="T81" s="3"/>
      <c r="U81" s="3" t="s">
        <v>21</v>
      </c>
      <c r="V81" s="3"/>
      <c r="W81" s="3" t="s">
        <v>29</v>
      </c>
      <c r="X81"/>
      <c r="Y81"/>
      <c r="Z81"/>
      <c r="AA81"/>
      <c r="AB81"/>
      <c r="AC81"/>
      <c r="AD81"/>
      <c r="AE81"/>
      <c r="AF81"/>
      <c r="AG81"/>
      <c r="AH81"/>
      <c r="AI81"/>
      <c r="AJ81"/>
      <c r="AK81"/>
      <c r="AL81"/>
      <c r="AM81"/>
      <c r="AN81"/>
      <c r="AO81"/>
      <c r="AP81"/>
      <c r="AQ81"/>
      <c r="AR81"/>
      <c r="AS81"/>
      <c r="AT81"/>
    </row>
    <row r="82" spans="3:46" s="1" customFormat="1" ht="16.5" thickTop="1">
      <c r="C82" s="14" t="s">
        <v>53</v>
      </c>
      <c r="D82" s="10"/>
      <c r="E82" s="10"/>
      <c r="F82" s="10"/>
      <c r="G82" s="10"/>
      <c r="H82" s="10"/>
      <c r="I82" s="10"/>
      <c r="J82" s="10"/>
      <c r="K82" s="4"/>
      <c r="L82" s="13"/>
      <c r="M82" s="10"/>
      <c r="N82" s="10"/>
      <c r="O82" s="10"/>
      <c r="P82" s="10"/>
      <c r="Q82" s="10"/>
      <c r="R82" s="10"/>
      <c r="S82" s="10"/>
      <c r="T82" s="10"/>
      <c r="U82" s="10"/>
      <c r="V82" s="10"/>
      <c r="W82" s="10"/>
      <c r="X82"/>
      <c r="Y82"/>
      <c r="Z82"/>
      <c r="AA82"/>
      <c r="AB82"/>
      <c r="AC82"/>
      <c r="AD82"/>
      <c r="AE82"/>
      <c r="AF82"/>
      <c r="AG82"/>
      <c r="AH82"/>
      <c r="AI82"/>
      <c r="AJ82"/>
      <c r="AK82"/>
      <c r="AL82"/>
      <c r="AM82"/>
      <c r="AN82"/>
      <c r="AO82"/>
      <c r="AP82"/>
      <c r="AQ82"/>
      <c r="AR82"/>
      <c r="AS82"/>
      <c r="AT82"/>
    </row>
    <row r="83" spans="3:46" s="1" customFormat="1" ht="12.75">
      <c r="C83" s="106" t="s">
        <v>49</v>
      </c>
      <c r="D83" s="106">
        <v>0.05</v>
      </c>
      <c r="E83" s="107">
        <v>12.7</v>
      </c>
      <c r="F83" s="107">
        <v>3.2</v>
      </c>
      <c r="G83" s="108">
        <v>31716</v>
      </c>
      <c r="H83" s="106"/>
      <c r="I83" s="107">
        <v>12.7</v>
      </c>
      <c r="J83" s="106">
        <f>I83/3</f>
        <v>4.233333333333333</v>
      </c>
      <c r="K83" s="106" t="s">
        <v>50</v>
      </c>
      <c r="L83" s="139" t="s">
        <v>40</v>
      </c>
      <c r="M83" s="77"/>
      <c r="N83" s="78"/>
      <c r="O83" s="78"/>
      <c r="P83" s="78"/>
      <c r="Q83" s="78"/>
      <c r="R83" s="78"/>
      <c r="S83" s="78"/>
      <c r="T83" s="78"/>
      <c r="U83" s="78"/>
      <c r="V83" s="78"/>
      <c r="W83" s="79"/>
      <c r="X83" s="22">
        <f>SUM(M83:W83)</f>
        <v>0</v>
      </c>
      <c r="Y83" s="21"/>
      <c r="AM83"/>
      <c r="AN83"/>
      <c r="AO83"/>
      <c r="AP83"/>
      <c r="AQ83"/>
      <c r="AR83"/>
      <c r="AS83"/>
      <c r="AT83"/>
    </row>
    <row r="84" spans="3:46" s="1" customFormat="1" ht="12.75">
      <c r="C84" s="106" t="str">
        <f aca="true" t="shared" si="50" ref="C84:J84">C83</f>
        <v>35-12915</v>
      </c>
      <c r="D84" s="106">
        <f t="shared" si="50"/>
        <v>0.05</v>
      </c>
      <c r="E84" s="106">
        <f t="shared" si="50"/>
        <v>12.7</v>
      </c>
      <c r="F84" s="107">
        <f t="shared" si="50"/>
        <v>3.2</v>
      </c>
      <c r="G84" s="108">
        <f t="shared" si="50"/>
        <v>31716</v>
      </c>
      <c r="H84" s="106">
        <f t="shared" si="50"/>
        <v>0</v>
      </c>
      <c r="I84" s="107">
        <f t="shared" si="50"/>
        <v>12.7</v>
      </c>
      <c r="J84" s="106">
        <f t="shared" si="50"/>
        <v>4.233333333333333</v>
      </c>
      <c r="K84" s="106" t="s">
        <v>60</v>
      </c>
      <c r="L84" s="139" t="s">
        <v>41</v>
      </c>
      <c r="M84" s="80"/>
      <c r="N84" s="11"/>
      <c r="O84" s="11"/>
      <c r="P84" s="11"/>
      <c r="Q84" s="11"/>
      <c r="R84" s="11"/>
      <c r="S84" s="11"/>
      <c r="T84" s="11"/>
      <c r="U84" s="11"/>
      <c r="V84" s="11"/>
      <c r="W84" s="81"/>
      <c r="X84" s="22">
        <f>SUM(M84:W84)</f>
        <v>0</v>
      </c>
      <c r="AM84"/>
      <c r="AN84"/>
      <c r="AO84"/>
      <c r="AP84"/>
      <c r="AQ84"/>
      <c r="AR84"/>
      <c r="AS84"/>
      <c r="AT84"/>
    </row>
    <row r="85" spans="3:46" s="1" customFormat="1" ht="15.75">
      <c r="C85" s="14" t="s">
        <v>54</v>
      </c>
      <c r="D85"/>
      <c r="E85"/>
      <c r="F85"/>
      <c r="G85"/>
      <c r="H85"/>
      <c r="I85"/>
      <c r="J85"/>
      <c r="K85"/>
      <c r="L85" s="139"/>
      <c r="M85" s="82"/>
      <c r="N85" s="83"/>
      <c r="O85" s="83"/>
      <c r="P85" s="83"/>
      <c r="Q85" s="83"/>
      <c r="R85" s="83"/>
      <c r="S85" s="83"/>
      <c r="T85" s="83"/>
      <c r="U85" s="83"/>
      <c r="V85" s="83"/>
      <c r="W85" s="84"/>
      <c r="X85"/>
      <c r="Y85"/>
      <c r="Z85"/>
      <c r="AM85"/>
      <c r="AN85"/>
      <c r="AO85"/>
      <c r="AP85"/>
      <c r="AQ85"/>
      <c r="AR85"/>
      <c r="AS85"/>
      <c r="AT85"/>
    </row>
    <row r="86" spans="3:46" s="1" customFormat="1" ht="12.75">
      <c r="C86" s="106" t="str">
        <f aca="true" t="shared" si="51" ref="C86:K86">C83</f>
        <v>35-12915</v>
      </c>
      <c r="D86" s="106">
        <f t="shared" si="51"/>
        <v>0.05</v>
      </c>
      <c r="E86" s="106">
        <f t="shared" si="51"/>
        <v>12.7</v>
      </c>
      <c r="F86" s="107">
        <f t="shared" si="51"/>
        <v>3.2</v>
      </c>
      <c r="G86" s="108">
        <f t="shared" si="51"/>
        <v>31716</v>
      </c>
      <c r="H86" s="106">
        <f t="shared" si="51"/>
        <v>0</v>
      </c>
      <c r="I86" s="107">
        <f t="shared" si="51"/>
        <v>12.7</v>
      </c>
      <c r="J86" s="106">
        <f t="shared" si="51"/>
        <v>4.233333333333333</v>
      </c>
      <c r="K86" s="106" t="str">
        <f t="shared" si="51"/>
        <v>SP053158</v>
      </c>
      <c r="L86" s="139" t="s">
        <v>42</v>
      </c>
      <c r="M86" s="80"/>
      <c r="N86" s="11"/>
      <c r="O86" s="11"/>
      <c r="P86" s="11"/>
      <c r="Q86" s="11"/>
      <c r="R86" s="11"/>
      <c r="S86" s="11"/>
      <c r="T86" s="11"/>
      <c r="U86" s="11"/>
      <c r="V86" s="11"/>
      <c r="W86" s="81"/>
      <c r="X86" s="22">
        <f>SUM(M86:W86)</f>
        <v>0</v>
      </c>
      <c r="Y86" s="21"/>
      <c r="Z86"/>
      <c r="AM86"/>
      <c r="AN86"/>
      <c r="AO86"/>
      <c r="AP86"/>
      <c r="AQ86"/>
      <c r="AR86"/>
      <c r="AS86"/>
      <c r="AT86"/>
    </row>
    <row r="87" spans="3:46" s="1" customFormat="1" ht="12.75">
      <c r="C87" s="109" t="str">
        <f aca="true" t="shared" si="52" ref="C87:H87">C83</f>
        <v>35-12915</v>
      </c>
      <c r="D87" s="109">
        <f t="shared" si="52"/>
        <v>0.05</v>
      </c>
      <c r="E87" s="109">
        <f t="shared" si="52"/>
        <v>12.7</v>
      </c>
      <c r="F87" s="110">
        <f t="shared" si="52"/>
        <v>3.2</v>
      </c>
      <c r="G87" s="111">
        <f t="shared" si="52"/>
        <v>31716</v>
      </c>
      <c r="H87" s="109">
        <f t="shared" si="52"/>
        <v>0</v>
      </c>
      <c r="I87" s="110">
        <f>I83</f>
        <v>12.7</v>
      </c>
      <c r="J87" s="109">
        <f>J83</f>
        <v>4.233333333333333</v>
      </c>
      <c r="K87" s="109" t="str">
        <f>K84</f>
        <v>SP088095</v>
      </c>
      <c r="L87" s="139" t="s">
        <v>43</v>
      </c>
      <c r="M87" s="85"/>
      <c r="N87" s="86"/>
      <c r="O87" s="86"/>
      <c r="P87" s="86"/>
      <c r="Q87" s="86"/>
      <c r="R87" s="86"/>
      <c r="S87" s="86"/>
      <c r="T87" s="86"/>
      <c r="U87" s="86"/>
      <c r="V87" s="86"/>
      <c r="W87" s="87"/>
      <c r="X87" s="22">
        <f>SUM(M87:W87)</f>
        <v>0</v>
      </c>
      <c r="Y87" s="21"/>
      <c r="Z87"/>
      <c r="AM87"/>
      <c r="AN87"/>
      <c r="AO87"/>
      <c r="AP87"/>
      <c r="AQ87"/>
      <c r="AR87"/>
      <c r="AS87"/>
      <c r="AT87"/>
    </row>
    <row r="88" spans="3:46" s="1" customFormat="1" ht="12.75">
      <c r="C88" s="18"/>
      <c r="D88" s="18"/>
      <c r="E88" s="19"/>
      <c r="F88" s="19"/>
      <c r="G88" s="20"/>
      <c r="H88" s="18"/>
      <c r="I88" s="18"/>
      <c r="J88" s="18"/>
      <c r="K88" s="18"/>
      <c r="L88" s="140"/>
      <c r="M88" s="7"/>
      <c r="N88" s="7"/>
      <c r="O88" s="7"/>
      <c r="P88" s="7"/>
      <c r="Q88" s="7"/>
      <c r="R88" s="7"/>
      <c r="S88" s="7"/>
      <c r="T88" s="7"/>
      <c r="U88" s="7"/>
      <c r="V88" s="7"/>
      <c r="W88" s="22"/>
      <c r="AL88"/>
      <c r="AM88"/>
      <c r="AN88"/>
      <c r="AO88"/>
      <c r="AP88"/>
      <c r="AQ88"/>
      <c r="AR88"/>
      <c r="AS88"/>
      <c r="AT88"/>
    </row>
    <row r="89" spans="3:46" s="1" customFormat="1" ht="12.75">
      <c r="C89" s="18"/>
      <c r="D89" s="18"/>
      <c r="E89" s="18"/>
      <c r="F89" s="19"/>
      <c r="G89" s="19"/>
      <c r="H89" s="40" t="s">
        <v>33</v>
      </c>
      <c r="I89" s="62"/>
      <c r="J89" s="2"/>
      <c r="K89" s="2"/>
      <c r="L89" s="29" t="s">
        <v>84</v>
      </c>
      <c r="M89" s="30">
        <f>IF(M84=0,0,IF(M83=0,1,((M84/M83)-1)))</f>
        <v>0</v>
      </c>
      <c r="N89" s="30">
        <f aca="true" t="shared" si="53" ref="N89:W89">IF(N84=0,0,IF(N83=0,1,((N84/N83)-1)))</f>
        <v>0</v>
      </c>
      <c r="O89" s="30">
        <f t="shared" si="53"/>
        <v>0</v>
      </c>
      <c r="P89" s="30">
        <f t="shared" si="53"/>
        <v>0</v>
      </c>
      <c r="Q89" s="30">
        <f t="shared" si="53"/>
        <v>0</v>
      </c>
      <c r="R89" s="30">
        <f t="shared" si="53"/>
        <v>0</v>
      </c>
      <c r="S89" s="30">
        <f t="shared" si="53"/>
        <v>0</v>
      </c>
      <c r="T89" s="30">
        <f t="shared" si="53"/>
        <v>0</v>
      </c>
      <c r="U89" s="30">
        <f t="shared" si="53"/>
        <v>0</v>
      </c>
      <c r="V89" s="30">
        <f t="shared" si="53"/>
        <v>0</v>
      </c>
      <c r="W89" s="31">
        <f t="shared" si="53"/>
        <v>0</v>
      </c>
      <c r="X89"/>
      <c r="Y89"/>
      <c r="Z89" s="62"/>
      <c r="AA89" s="29" t="s">
        <v>30</v>
      </c>
      <c r="AB89" s="73">
        <f aca="true" t="shared" si="54" ref="AB89:AL89">IF(M89&gt;0.1,1,0)</f>
        <v>0</v>
      </c>
      <c r="AC89" s="73">
        <f t="shared" si="54"/>
        <v>0</v>
      </c>
      <c r="AD89" s="73">
        <f t="shared" si="54"/>
        <v>0</v>
      </c>
      <c r="AE89" s="73">
        <f t="shared" si="54"/>
        <v>0</v>
      </c>
      <c r="AF89" s="73">
        <f t="shared" si="54"/>
        <v>0</v>
      </c>
      <c r="AG89" s="73">
        <f t="shared" si="54"/>
        <v>0</v>
      </c>
      <c r="AH89" s="73">
        <f t="shared" si="54"/>
        <v>0</v>
      </c>
      <c r="AI89" s="73">
        <f t="shared" si="54"/>
        <v>0</v>
      </c>
      <c r="AJ89" s="73">
        <f t="shared" si="54"/>
        <v>0</v>
      </c>
      <c r="AK89" s="73">
        <f t="shared" si="54"/>
        <v>0</v>
      </c>
      <c r="AL89" s="74">
        <f t="shared" si="54"/>
        <v>0</v>
      </c>
      <c r="AM89"/>
      <c r="AN89"/>
      <c r="AO89"/>
      <c r="AP89"/>
      <c r="AQ89"/>
      <c r="AR89"/>
      <c r="AS89"/>
      <c r="AT89"/>
    </row>
    <row r="90" spans="3:46" s="1" customFormat="1" ht="12.75">
      <c r="C90" s="18"/>
      <c r="D90" s="18"/>
      <c r="E90" s="18"/>
      <c r="F90" s="19"/>
      <c r="G90" s="19"/>
      <c r="H90" s="20"/>
      <c r="I90" s="63"/>
      <c r="J90" s="4"/>
      <c r="K90" s="10"/>
      <c r="L90" s="13" t="str">
        <f>"Mitigation Check 2: &gt; "&amp;TRUNC($E$3,0)&amp;$F$4</f>
        <v>Mitigation Check 2: &gt; 6 AF/A:</v>
      </c>
      <c r="M90" s="11">
        <f aca="true" t="shared" si="55" ref="M90:W90">M84-M83</f>
        <v>0</v>
      </c>
      <c r="N90" s="11">
        <f t="shared" si="55"/>
        <v>0</v>
      </c>
      <c r="O90" s="11">
        <f t="shared" si="55"/>
        <v>0</v>
      </c>
      <c r="P90" s="11">
        <f t="shared" si="55"/>
        <v>0</v>
      </c>
      <c r="Q90" s="11">
        <f t="shared" si="55"/>
        <v>0</v>
      </c>
      <c r="R90" s="11">
        <f t="shared" si="55"/>
        <v>0</v>
      </c>
      <c r="S90" s="11">
        <f t="shared" si="55"/>
        <v>0</v>
      </c>
      <c r="T90" s="11">
        <f t="shared" si="55"/>
        <v>0</v>
      </c>
      <c r="U90" s="11">
        <f t="shared" si="55"/>
        <v>0</v>
      </c>
      <c r="V90" s="11">
        <f t="shared" si="55"/>
        <v>0</v>
      </c>
      <c r="W90" s="33">
        <f t="shared" si="55"/>
        <v>0</v>
      </c>
      <c r="X90"/>
      <c r="Y90"/>
      <c r="Z90" s="63"/>
      <c r="AA90" s="12" t="s">
        <v>30</v>
      </c>
      <c r="AB90" s="24">
        <f aca="true" t="shared" si="56" ref="AB90:AL90">IF(M90&gt;$E$3,1,0)</f>
        <v>0</v>
      </c>
      <c r="AC90" s="24">
        <f t="shared" si="56"/>
        <v>0</v>
      </c>
      <c r="AD90" s="24">
        <f t="shared" si="56"/>
        <v>0</v>
      </c>
      <c r="AE90" s="24">
        <f t="shared" si="56"/>
        <v>0</v>
      </c>
      <c r="AF90" s="24">
        <f t="shared" si="56"/>
        <v>0</v>
      </c>
      <c r="AG90" s="24">
        <f t="shared" si="56"/>
        <v>0</v>
      </c>
      <c r="AH90" s="24">
        <f t="shared" si="56"/>
        <v>0</v>
      </c>
      <c r="AI90" s="24">
        <f t="shared" si="56"/>
        <v>0</v>
      </c>
      <c r="AJ90" s="24">
        <f t="shared" si="56"/>
        <v>0</v>
      </c>
      <c r="AK90" s="24">
        <f t="shared" si="56"/>
        <v>0</v>
      </c>
      <c r="AL90" s="32">
        <f t="shared" si="56"/>
        <v>0</v>
      </c>
      <c r="AM90"/>
      <c r="AN90"/>
      <c r="AO90"/>
      <c r="AP90"/>
      <c r="AQ90"/>
      <c r="AR90"/>
      <c r="AS90"/>
      <c r="AT90"/>
    </row>
    <row r="91" spans="3:46" s="1" customFormat="1" ht="12.75">
      <c r="C91" s="18"/>
      <c r="D91" s="18"/>
      <c r="E91" s="18"/>
      <c r="F91" s="19"/>
      <c r="G91" s="19"/>
      <c r="H91" s="20"/>
      <c r="I91" s="63"/>
      <c r="J91" s="4"/>
      <c r="K91" s="10"/>
      <c r="L91" s="12" t="s">
        <v>85</v>
      </c>
      <c r="M91" s="23">
        <f>IF($X84=0,0,(M84/$X84))</f>
        <v>0</v>
      </c>
      <c r="N91" s="23">
        <f aca="true" t="shared" si="57" ref="N91:W91">IF($X84=0,0,(N84/$X84))</f>
        <v>0</v>
      </c>
      <c r="O91" s="23">
        <f t="shared" si="57"/>
        <v>0</v>
      </c>
      <c r="P91" s="23">
        <f t="shared" si="57"/>
        <v>0</v>
      </c>
      <c r="Q91" s="23">
        <f t="shared" si="57"/>
        <v>0</v>
      </c>
      <c r="R91" s="23">
        <f t="shared" si="57"/>
        <v>0</v>
      </c>
      <c r="S91" s="23">
        <f t="shared" si="57"/>
        <v>0</v>
      </c>
      <c r="T91" s="23">
        <f t="shared" si="57"/>
        <v>0</v>
      </c>
      <c r="U91" s="23">
        <f t="shared" si="57"/>
        <v>0</v>
      </c>
      <c r="V91" s="23">
        <f t="shared" si="57"/>
        <v>0</v>
      </c>
      <c r="W91" s="34">
        <f t="shared" si="57"/>
        <v>0</v>
      </c>
      <c r="X91"/>
      <c r="Y91"/>
      <c r="Z91" s="64"/>
      <c r="AA91" s="38" t="s">
        <v>30</v>
      </c>
      <c r="AB91" s="75">
        <f aca="true" t="shared" si="58" ref="AB91:AL91">IF(M91&gt;0.1,1,0)</f>
        <v>0</v>
      </c>
      <c r="AC91" s="75">
        <f t="shared" si="58"/>
        <v>0</v>
      </c>
      <c r="AD91" s="75">
        <f t="shared" si="58"/>
        <v>0</v>
      </c>
      <c r="AE91" s="75">
        <f t="shared" si="58"/>
        <v>0</v>
      </c>
      <c r="AF91" s="75">
        <f t="shared" si="58"/>
        <v>0</v>
      </c>
      <c r="AG91" s="75">
        <f t="shared" si="58"/>
        <v>0</v>
      </c>
      <c r="AH91" s="75">
        <f t="shared" si="58"/>
        <v>0</v>
      </c>
      <c r="AI91" s="75">
        <f t="shared" si="58"/>
        <v>0</v>
      </c>
      <c r="AJ91" s="75">
        <f t="shared" si="58"/>
        <v>0</v>
      </c>
      <c r="AK91" s="75">
        <f t="shared" si="58"/>
        <v>0</v>
      </c>
      <c r="AL91" s="76">
        <f t="shared" si="58"/>
        <v>0</v>
      </c>
      <c r="AM91"/>
      <c r="AN91"/>
      <c r="AO91"/>
      <c r="AP91"/>
      <c r="AQ91"/>
      <c r="AR91"/>
      <c r="AS91"/>
      <c r="AT91"/>
    </row>
    <row r="92" spans="3:46" s="1" customFormat="1" ht="12.75">
      <c r="C92" s="18"/>
      <c r="D92" s="18"/>
      <c r="E92" s="18"/>
      <c r="F92" s="19"/>
      <c r="G92" s="19"/>
      <c r="H92" s="20"/>
      <c r="I92" s="63"/>
      <c r="J92" s="4"/>
      <c r="K92" s="10"/>
      <c r="L92" s="12" t="s">
        <v>31</v>
      </c>
      <c r="M92" s="10" t="str">
        <f aca="true" t="shared" si="59" ref="M92:W92">IF(SUM(AB89,AB90,AB91)=3,"YES","NO")</f>
        <v>NO</v>
      </c>
      <c r="N92" s="10" t="str">
        <f t="shared" si="59"/>
        <v>NO</v>
      </c>
      <c r="O92" s="10" t="str">
        <f t="shared" si="59"/>
        <v>NO</v>
      </c>
      <c r="P92" s="10" t="str">
        <f t="shared" si="59"/>
        <v>NO</v>
      </c>
      <c r="Q92" s="10" t="str">
        <f t="shared" si="59"/>
        <v>NO</v>
      </c>
      <c r="R92" s="10" t="str">
        <f t="shared" si="59"/>
        <v>NO</v>
      </c>
      <c r="S92" s="10" t="str">
        <f t="shared" si="59"/>
        <v>NO</v>
      </c>
      <c r="T92" s="10" t="str">
        <f t="shared" si="59"/>
        <v>NO</v>
      </c>
      <c r="U92" s="10" t="str">
        <f t="shared" si="59"/>
        <v>NO</v>
      </c>
      <c r="V92" s="10" t="str">
        <f t="shared" si="59"/>
        <v>NO</v>
      </c>
      <c r="W92" s="35" t="str">
        <f t="shared" si="59"/>
        <v>NO</v>
      </c>
      <c r="X92"/>
      <c r="Y92"/>
      <c r="AM92"/>
      <c r="AN92"/>
      <c r="AO92"/>
      <c r="AP92"/>
      <c r="AQ92"/>
      <c r="AR92"/>
      <c r="AS92"/>
      <c r="AT92"/>
    </row>
    <row r="93" spans="3:46" s="1" customFormat="1" ht="12.75">
      <c r="C93" s="18"/>
      <c r="D93" s="18"/>
      <c r="E93" s="18"/>
      <c r="F93" s="19"/>
      <c r="G93" s="19"/>
      <c r="H93" s="20"/>
      <c r="I93" s="64"/>
      <c r="J93" s="36"/>
      <c r="K93" s="37"/>
      <c r="L93" s="38" t="s">
        <v>32</v>
      </c>
      <c r="M93" s="8">
        <f aca="true" t="shared" si="60" ref="M93:W93">M84-M83</f>
        <v>0</v>
      </c>
      <c r="N93" s="8">
        <f t="shared" si="60"/>
        <v>0</v>
      </c>
      <c r="O93" s="8">
        <f t="shared" si="60"/>
        <v>0</v>
      </c>
      <c r="P93" s="8">
        <f t="shared" si="60"/>
        <v>0</v>
      </c>
      <c r="Q93" s="8">
        <f t="shared" si="60"/>
        <v>0</v>
      </c>
      <c r="R93" s="8">
        <f t="shared" si="60"/>
        <v>0</v>
      </c>
      <c r="S93" s="8">
        <f t="shared" si="60"/>
        <v>0</v>
      </c>
      <c r="T93" s="8">
        <f t="shared" si="60"/>
        <v>0</v>
      </c>
      <c r="U93" s="8">
        <f t="shared" si="60"/>
        <v>0</v>
      </c>
      <c r="V93" s="8">
        <f t="shared" si="60"/>
        <v>0</v>
      </c>
      <c r="W93" s="39">
        <f t="shared" si="60"/>
        <v>0</v>
      </c>
      <c r="X93"/>
      <c r="Y93"/>
      <c r="AM93"/>
      <c r="AN93"/>
      <c r="AO93"/>
      <c r="AP93"/>
      <c r="AQ93"/>
      <c r="AR93"/>
      <c r="AS93"/>
      <c r="AT93"/>
    </row>
    <row r="94" spans="3:46" s="1" customFormat="1" ht="12.75">
      <c r="C94" s="18"/>
      <c r="D94" s="18"/>
      <c r="E94" s="18"/>
      <c r="F94" s="19"/>
      <c r="G94" s="19"/>
      <c r="H94" s="20"/>
      <c r="J94" s="18"/>
      <c r="L94" s="13"/>
      <c r="M94" s="7"/>
      <c r="N94" s="7"/>
      <c r="O94" s="7"/>
      <c r="P94" s="7"/>
      <c r="Q94" s="7"/>
      <c r="R94" s="7"/>
      <c r="S94" s="7"/>
      <c r="T94" s="7"/>
      <c r="U94" s="7"/>
      <c r="V94" s="7"/>
      <c r="W94" s="7"/>
      <c r="X94"/>
      <c r="Y94"/>
      <c r="AM94"/>
      <c r="AN94"/>
      <c r="AO94"/>
      <c r="AP94"/>
      <c r="AQ94"/>
      <c r="AR94"/>
      <c r="AS94"/>
      <c r="AT94"/>
    </row>
    <row r="95" spans="3:46" s="1" customFormat="1" ht="12.75">
      <c r="C95" s="18"/>
      <c r="D95" s="18"/>
      <c r="E95" s="18"/>
      <c r="F95" s="19"/>
      <c r="G95" s="19"/>
      <c r="H95" s="40" t="s">
        <v>34</v>
      </c>
      <c r="I95" s="62"/>
      <c r="J95" s="2"/>
      <c r="K95" s="2"/>
      <c r="L95" s="29" t="s">
        <v>84</v>
      </c>
      <c r="M95" s="30">
        <f>IF(M87=0,0,IF(M86=0,1,((M87/M86)-1)))</f>
        <v>0</v>
      </c>
      <c r="N95" s="30">
        <f aca="true" t="shared" si="61" ref="N95:W95">IF(N87=0,0,IF(N86=0,1,((N87/N86)-1)))</f>
        <v>0</v>
      </c>
      <c r="O95" s="30">
        <f t="shared" si="61"/>
        <v>0</v>
      </c>
      <c r="P95" s="30">
        <f t="shared" si="61"/>
        <v>0</v>
      </c>
      <c r="Q95" s="30">
        <f t="shared" si="61"/>
        <v>0</v>
      </c>
      <c r="R95" s="30">
        <f t="shared" si="61"/>
        <v>0</v>
      </c>
      <c r="S95" s="30">
        <f t="shared" si="61"/>
        <v>0</v>
      </c>
      <c r="T95" s="30">
        <f t="shared" si="61"/>
        <v>0</v>
      </c>
      <c r="U95" s="30">
        <f t="shared" si="61"/>
        <v>0</v>
      </c>
      <c r="V95" s="30">
        <f t="shared" si="61"/>
        <v>0</v>
      </c>
      <c r="W95" s="31">
        <f t="shared" si="61"/>
        <v>0</v>
      </c>
      <c r="X95" s="25"/>
      <c r="Y95" s="21"/>
      <c r="AM95"/>
      <c r="AN95"/>
      <c r="AO95"/>
      <c r="AP95"/>
      <c r="AQ95"/>
      <c r="AR95"/>
      <c r="AS95"/>
      <c r="AT95"/>
    </row>
    <row r="96" spans="3:46" s="1" customFormat="1" ht="12.75">
      <c r="C96" s="18"/>
      <c r="D96" s="18"/>
      <c r="E96" s="18"/>
      <c r="F96" s="19"/>
      <c r="G96" s="19"/>
      <c r="H96" s="20"/>
      <c r="I96" s="65"/>
      <c r="J96" s="4"/>
      <c r="K96" s="10"/>
      <c r="L96" s="13" t="str">
        <f>"Mitigation Check 2: &gt; "&amp;$E$3&amp;$F$4</f>
        <v>Mitigation Check 2: &gt; 6 AF/A:</v>
      </c>
      <c r="M96" s="11">
        <f>M87-M86</f>
        <v>0</v>
      </c>
      <c r="N96" s="11">
        <f aca="true" t="shared" si="62" ref="N96:W96">N87-N86</f>
        <v>0</v>
      </c>
      <c r="O96" s="11">
        <f t="shared" si="62"/>
        <v>0</v>
      </c>
      <c r="P96" s="11">
        <f t="shared" si="62"/>
        <v>0</v>
      </c>
      <c r="Q96" s="11">
        <f t="shared" si="62"/>
        <v>0</v>
      </c>
      <c r="R96" s="11">
        <f t="shared" si="62"/>
        <v>0</v>
      </c>
      <c r="S96" s="11">
        <f t="shared" si="62"/>
        <v>0</v>
      </c>
      <c r="T96" s="11">
        <f t="shared" si="62"/>
        <v>0</v>
      </c>
      <c r="U96" s="11">
        <f t="shared" si="62"/>
        <v>0</v>
      </c>
      <c r="V96" s="11">
        <f t="shared" si="62"/>
        <v>0</v>
      </c>
      <c r="W96" s="33">
        <f t="shared" si="62"/>
        <v>0</v>
      </c>
      <c r="X96" s="25"/>
      <c r="Y96" s="21"/>
      <c r="Z96" s="62"/>
      <c r="AA96" s="29" t="s">
        <v>30</v>
      </c>
      <c r="AB96" s="73">
        <f aca="true" t="shared" si="63" ref="AB96:AL96">IF(M95&gt;0.1,1,0)</f>
        <v>0</v>
      </c>
      <c r="AC96" s="73">
        <f t="shared" si="63"/>
        <v>0</v>
      </c>
      <c r="AD96" s="73">
        <f t="shared" si="63"/>
        <v>0</v>
      </c>
      <c r="AE96" s="73">
        <f t="shared" si="63"/>
        <v>0</v>
      </c>
      <c r="AF96" s="73">
        <f t="shared" si="63"/>
        <v>0</v>
      </c>
      <c r="AG96" s="73">
        <f t="shared" si="63"/>
        <v>0</v>
      </c>
      <c r="AH96" s="73">
        <f t="shared" si="63"/>
        <v>0</v>
      </c>
      <c r="AI96" s="73">
        <f t="shared" si="63"/>
        <v>0</v>
      </c>
      <c r="AJ96" s="73">
        <f t="shared" si="63"/>
        <v>0</v>
      </c>
      <c r="AK96" s="73">
        <f t="shared" si="63"/>
        <v>0</v>
      </c>
      <c r="AL96" s="74">
        <f t="shared" si="63"/>
        <v>0</v>
      </c>
      <c r="AM96"/>
      <c r="AN96"/>
      <c r="AO96"/>
      <c r="AP96"/>
      <c r="AQ96"/>
      <c r="AR96"/>
      <c r="AS96"/>
      <c r="AT96"/>
    </row>
    <row r="97" spans="3:46" s="1" customFormat="1" ht="12.75">
      <c r="C97" s="18"/>
      <c r="D97" s="18"/>
      <c r="E97" s="18"/>
      <c r="F97" s="19"/>
      <c r="G97" s="19"/>
      <c r="H97" s="20"/>
      <c r="I97" s="66"/>
      <c r="J97" s="47"/>
      <c r="K97" s="10"/>
      <c r="L97" s="12"/>
      <c r="M97" s="23"/>
      <c r="N97" s="23"/>
      <c r="O97" s="23"/>
      <c r="P97" s="23"/>
      <c r="Q97" s="23"/>
      <c r="R97" s="23"/>
      <c r="S97" s="23"/>
      <c r="T97" s="23"/>
      <c r="U97" s="23"/>
      <c r="V97" s="23"/>
      <c r="W97" s="34"/>
      <c r="X97" s="25"/>
      <c r="Y97" s="21"/>
      <c r="Z97" s="63"/>
      <c r="AA97" s="12" t="s">
        <v>30</v>
      </c>
      <c r="AB97" s="24">
        <f aca="true" t="shared" si="64" ref="AB97:AL97">IF(M96&gt;$E$3,1,0)</f>
        <v>0</v>
      </c>
      <c r="AC97" s="24">
        <f t="shared" si="64"/>
        <v>0</v>
      </c>
      <c r="AD97" s="24">
        <f t="shared" si="64"/>
        <v>0</v>
      </c>
      <c r="AE97" s="24">
        <f t="shared" si="64"/>
        <v>0</v>
      </c>
      <c r="AF97" s="24">
        <f t="shared" si="64"/>
        <v>0</v>
      </c>
      <c r="AG97" s="24">
        <f t="shared" si="64"/>
        <v>0</v>
      </c>
      <c r="AH97" s="24">
        <f t="shared" si="64"/>
        <v>0</v>
      </c>
      <c r="AI97" s="24">
        <f t="shared" si="64"/>
        <v>0</v>
      </c>
      <c r="AJ97" s="24">
        <f t="shared" si="64"/>
        <v>0</v>
      </c>
      <c r="AK97" s="24">
        <f t="shared" si="64"/>
        <v>0</v>
      </c>
      <c r="AL97" s="32">
        <f t="shared" si="64"/>
        <v>0</v>
      </c>
      <c r="AM97"/>
      <c r="AN97"/>
      <c r="AO97"/>
      <c r="AP97"/>
      <c r="AQ97"/>
      <c r="AR97"/>
      <c r="AS97"/>
      <c r="AT97"/>
    </row>
    <row r="98" spans="3:46" s="1" customFormat="1" ht="12.75">
      <c r="C98" s="18"/>
      <c r="D98" s="18"/>
      <c r="E98" s="18"/>
      <c r="F98" s="19"/>
      <c r="G98" s="19"/>
      <c r="H98" s="20"/>
      <c r="I98" s="65"/>
      <c r="J98" s="4"/>
      <c r="K98" s="10"/>
      <c r="L98" s="12" t="s">
        <v>31</v>
      </c>
      <c r="M98" s="10" t="str">
        <f aca="true" t="shared" si="65" ref="M98:W98">IF(SUM(AB96,AB97)=2,"YES","NO")</f>
        <v>NO</v>
      </c>
      <c r="N98" s="10" t="str">
        <f t="shared" si="65"/>
        <v>NO</v>
      </c>
      <c r="O98" s="10" t="str">
        <f t="shared" si="65"/>
        <v>NO</v>
      </c>
      <c r="P98" s="10" t="str">
        <f t="shared" si="65"/>
        <v>NO</v>
      </c>
      <c r="Q98" s="10" t="str">
        <f t="shared" si="65"/>
        <v>NO</v>
      </c>
      <c r="R98" s="10" t="str">
        <f t="shared" si="65"/>
        <v>NO</v>
      </c>
      <c r="S98" s="10" t="str">
        <f t="shared" si="65"/>
        <v>NO</v>
      </c>
      <c r="T98" s="10" t="str">
        <f t="shared" si="65"/>
        <v>NO</v>
      </c>
      <c r="U98" s="10" t="str">
        <f t="shared" si="65"/>
        <v>NO</v>
      </c>
      <c r="V98" s="10" t="str">
        <f t="shared" si="65"/>
        <v>NO</v>
      </c>
      <c r="W98" s="35" t="str">
        <f t="shared" si="65"/>
        <v>NO</v>
      </c>
      <c r="X98" s="25"/>
      <c r="Y98" s="21"/>
      <c r="Z98" s="64"/>
      <c r="AA98" s="38"/>
      <c r="AB98" s="75"/>
      <c r="AC98" s="75"/>
      <c r="AD98" s="75"/>
      <c r="AE98" s="75"/>
      <c r="AF98" s="75"/>
      <c r="AG98" s="75"/>
      <c r="AH98" s="75"/>
      <c r="AI98" s="75"/>
      <c r="AJ98" s="75"/>
      <c r="AK98" s="75"/>
      <c r="AL98" s="76"/>
      <c r="AM98"/>
      <c r="AN98"/>
      <c r="AO98"/>
      <c r="AP98"/>
      <c r="AQ98"/>
      <c r="AR98"/>
      <c r="AS98"/>
      <c r="AT98"/>
    </row>
    <row r="99" spans="3:46" s="1" customFormat="1" ht="12.75">
      <c r="C99" s="18"/>
      <c r="D99" s="18"/>
      <c r="E99" s="18"/>
      <c r="F99" s="19"/>
      <c r="G99" s="19"/>
      <c r="H99" s="20"/>
      <c r="I99" s="67"/>
      <c r="J99" s="36"/>
      <c r="K99" s="37"/>
      <c r="L99" s="38" t="s">
        <v>32</v>
      </c>
      <c r="M99" s="8">
        <f>M87-M86</f>
        <v>0</v>
      </c>
      <c r="N99" s="8">
        <f aca="true" t="shared" si="66" ref="N99:W99">N87-N86</f>
        <v>0</v>
      </c>
      <c r="O99" s="8">
        <f t="shared" si="66"/>
        <v>0</v>
      </c>
      <c r="P99" s="8">
        <f t="shared" si="66"/>
        <v>0</v>
      </c>
      <c r="Q99" s="8">
        <f t="shared" si="66"/>
        <v>0</v>
      </c>
      <c r="R99" s="8">
        <f t="shared" si="66"/>
        <v>0</v>
      </c>
      <c r="S99" s="8">
        <f t="shared" si="66"/>
        <v>0</v>
      </c>
      <c r="T99" s="8">
        <f t="shared" si="66"/>
        <v>0</v>
      </c>
      <c r="U99" s="8">
        <f t="shared" si="66"/>
        <v>0</v>
      </c>
      <c r="V99" s="8">
        <f t="shared" si="66"/>
        <v>0</v>
      </c>
      <c r="W99" s="39">
        <f t="shared" si="66"/>
        <v>0</v>
      </c>
      <c r="X99" s="25"/>
      <c r="Y99" s="21"/>
      <c r="AM99"/>
      <c r="AN99"/>
      <c r="AO99"/>
      <c r="AP99"/>
      <c r="AQ99"/>
      <c r="AR99"/>
      <c r="AS99"/>
      <c r="AT99"/>
    </row>
    <row r="100" spans="3:46" s="1" customFormat="1" ht="12.75">
      <c r="C100" s="18"/>
      <c r="D100" s="18"/>
      <c r="E100" s="18"/>
      <c r="F100" s="19"/>
      <c r="G100" s="19"/>
      <c r="H100" s="20"/>
      <c r="I100" s="4"/>
      <c r="J100" s="4"/>
      <c r="K100" s="10"/>
      <c r="L100" s="12"/>
      <c r="M100" s="11"/>
      <c r="N100" s="11"/>
      <c r="O100" s="11"/>
      <c r="P100" s="11"/>
      <c r="Q100" s="11"/>
      <c r="R100" s="11"/>
      <c r="S100" s="11"/>
      <c r="T100" s="11"/>
      <c r="U100" s="11"/>
      <c r="V100" s="11"/>
      <c r="W100" s="11"/>
      <c r="X100" s="25"/>
      <c r="Y100" s="21"/>
      <c r="AM100"/>
      <c r="AN100"/>
      <c r="AO100"/>
      <c r="AP100"/>
      <c r="AQ100"/>
      <c r="AR100"/>
      <c r="AS100"/>
      <c r="AT100"/>
    </row>
    <row r="101" spans="1:46" s="1" customFormat="1" ht="15.75">
      <c r="A101"/>
      <c r="B101"/>
      <c r="C101" s="14" t="s">
        <v>75</v>
      </c>
      <c r="D101"/>
      <c r="E101" s="41"/>
      <c r="F101" s="43"/>
      <c r="G101" s="9"/>
      <c r="H101" s="42"/>
      <c r="I101" s="44"/>
      <c r="J101"/>
      <c r="K101"/>
      <c r="L101" s="13"/>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1:46" s="1" customFormat="1" ht="12.75">
      <c r="A102"/>
      <c r="B102"/>
      <c r="C102"/>
      <c r="D102"/>
      <c r="E102"/>
      <c r="F102"/>
      <c r="G102"/>
      <c r="H102"/>
      <c r="I102"/>
      <c r="J102"/>
      <c r="K102"/>
      <c r="L102" s="13"/>
      <c r="M102" t="str">
        <f>"Impact by Reach (AF/"&amp;$F$3</f>
        <v>Impact by Reach (AF/Annum)</v>
      </c>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1:46" s="1" customFormat="1" ht="12.75">
      <c r="A103"/>
      <c r="B103"/>
      <c r="C103" s="2" t="s">
        <v>0</v>
      </c>
      <c r="D103" s="2" t="s">
        <v>1</v>
      </c>
      <c r="E103" s="2" t="s">
        <v>48</v>
      </c>
      <c r="F103" s="2" t="s">
        <v>5</v>
      </c>
      <c r="G103" s="2" t="s">
        <v>6</v>
      </c>
      <c r="H103" s="2" t="s">
        <v>8</v>
      </c>
      <c r="I103" s="198" t="s">
        <v>35</v>
      </c>
      <c r="J103" s="198"/>
      <c r="K103" s="5" t="s">
        <v>10</v>
      </c>
      <c r="L103" s="13"/>
      <c r="M103" s="2" t="s">
        <v>12</v>
      </c>
      <c r="N103" s="2" t="s">
        <v>13</v>
      </c>
      <c r="O103" s="2" t="s">
        <v>14</v>
      </c>
      <c r="P103" s="2" t="s">
        <v>15</v>
      </c>
      <c r="Q103" s="2" t="s">
        <v>16</v>
      </c>
      <c r="R103" s="2" t="s">
        <v>17</v>
      </c>
      <c r="S103" s="2" t="s">
        <v>18</v>
      </c>
      <c r="T103" s="2" t="s">
        <v>19</v>
      </c>
      <c r="U103" s="2" t="s">
        <v>20</v>
      </c>
      <c r="V103" s="2" t="s">
        <v>21</v>
      </c>
      <c r="W103" s="2" t="s">
        <v>22</v>
      </c>
      <c r="X103"/>
      <c r="Y103"/>
      <c r="Z103"/>
      <c r="AA103"/>
      <c r="AB103"/>
      <c r="AC103"/>
      <c r="AD103"/>
      <c r="AE103"/>
      <c r="AF103"/>
      <c r="AG103"/>
      <c r="AH103"/>
      <c r="AI103"/>
      <c r="AJ103"/>
      <c r="AK103"/>
      <c r="AL103"/>
      <c r="AM103"/>
      <c r="AN103"/>
      <c r="AO103"/>
      <c r="AP103"/>
      <c r="AQ103"/>
      <c r="AR103"/>
      <c r="AS103"/>
      <c r="AT103"/>
    </row>
    <row r="104" spans="1:46" s="1" customFormat="1" ht="13.5" thickBot="1">
      <c r="A104"/>
      <c r="B104"/>
      <c r="C104" s="3"/>
      <c r="D104" s="3" t="s">
        <v>2</v>
      </c>
      <c r="E104" s="3" t="s">
        <v>3</v>
      </c>
      <c r="F104" s="3" t="s">
        <v>4</v>
      </c>
      <c r="G104" s="3" t="s">
        <v>7</v>
      </c>
      <c r="H104" s="3" t="s">
        <v>9</v>
      </c>
      <c r="I104" s="69" t="s">
        <v>44</v>
      </c>
      <c r="J104" s="68" t="s">
        <v>45</v>
      </c>
      <c r="K104" s="6" t="s">
        <v>11</v>
      </c>
      <c r="L104" s="13"/>
      <c r="M104" s="3" t="s">
        <v>23</v>
      </c>
      <c r="N104" s="3" t="s">
        <v>24</v>
      </c>
      <c r="O104" s="3" t="s">
        <v>25</v>
      </c>
      <c r="P104" s="3" t="s">
        <v>26</v>
      </c>
      <c r="Q104" s="3" t="s">
        <v>27</v>
      </c>
      <c r="R104" s="3" t="s">
        <v>28</v>
      </c>
      <c r="S104" s="3" t="s">
        <v>19</v>
      </c>
      <c r="T104" s="3"/>
      <c r="U104" s="3" t="s">
        <v>21</v>
      </c>
      <c r="V104" s="3"/>
      <c r="W104" s="3" t="s">
        <v>29</v>
      </c>
      <c r="X104"/>
      <c r="Y104"/>
      <c r="Z104"/>
      <c r="AA104"/>
      <c r="AB104"/>
      <c r="AC104"/>
      <c r="AD104"/>
      <c r="AE104"/>
      <c r="AF104"/>
      <c r="AG104"/>
      <c r="AH104"/>
      <c r="AI104"/>
      <c r="AJ104"/>
      <c r="AK104"/>
      <c r="AL104"/>
      <c r="AM104"/>
      <c r="AN104"/>
      <c r="AO104"/>
      <c r="AP104"/>
      <c r="AQ104"/>
      <c r="AR104"/>
      <c r="AS104"/>
      <c r="AT104"/>
    </row>
    <row r="105" spans="1:46" s="1" customFormat="1" ht="16.5" thickTop="1">
      <c r="A105"/>
      <c r="B105"/>
      <c r="C105" s="14" t="s">
        <v>53</v>
      </c>
      <c r="D105" s="10"/>
      <c r="E105" s="10"/>
      <c r="F105" s="10"/>
      <c r="G105" s="10"/>
      <c r="H105" s="10"/>
      <c r="I105" s="10"/>
      <c r="J105" s="10"/>
      <c r="K105" s="4"/>
      <c r="L105" s="13"/>
      <c r="M105" s="10"/>
      <c r="N105" s="10"/>
      <c r="O105" s="10"/>
      <c r="P105" s="10"/>
      <c r="Q105" s="10"/>
      <c r="R105" s="10"/>
      <c r="S105" s="10"/>
      <c r="T105" s="10"/>
      <c r="U105" s="10"/>
      <c r="V105" s="10"/>
      <c r="W105" s="10"/>
      <c r="X105"/>
      <c r="Y105"/>
      <c r="Z105"/>
      <c r="AA105"/>
      <c r="AB105"/>
      <c r="AC105"/>
      <c r="AD105"/>
      <c r="AE105"/>
      <c r="AF105"/>
      <c r="AG105"/>
      <c r="AH105"/>
      <c r="AI105"/>
      <c r="AJ105"/>
      <c r="AK105"/>
      <c r="AL105"/>
      <c r="AM105"/>
      <c r="AN105"/>
      <c r="AO105"/>
      <c r="AP105"/>
      <c r="AQ105"/>
      <c r="AR105"/>
      <c r="AS105"/>
      <c r="AT105"/>
    </row>
    <row r="106" spans="3:46" s="1" customFormat="1" ht="12.75">
      <c r="C106" s="88" t="s">
        <v>51</v>
      </c>
      <c r="D106" s="88">
        <v>0.3</v>
      </c>
      <c r="E106" s="89">
        <v>58.9</v>
      </c>
      <c r="F106" s="89">
        <v>14.7</v>
      </c>
      <c r="G106" s="90">
        <v>27786</v>
      </c>
      <c r="H106" s="88"/>
      <c r="I106" s="88">
        <v>58.9</v>
      </c>
      <c r="J106" s="89">
        <f>I106/3</f>
        <v>19.633333333333333</v>
      </c>
      <c r="K106" s="88" t="s">
        <v>50</v>
      </c>
      <c r="L106" s="139" t="s">
        <v>40</v>
      </c>
      <c r="M106" s="77"/>
      <c r="N106" s="78"/>
      <c r="O106" s="78"/>
      <c r="P106" s="78"/>
      <c r="Q106" s="78"/>
      <c r="R106" s="78"/>
      <c r="S106" s="78"/>
      <c r="T106" s="78"/>
      <c r="U106" s="78"/>
      <c r="V106" s="78"/>
      <c r="W106" s="79"/>
      <c r="X106" s="22">
        <f>SUM(M106:W106)</f>
        <v>0</v>
      </c>
      <c r="Y106" s="21"/>
      <c r="AM106"/>
      <c r="AN106"/>
      <c r="AO106"/>
      <c r="AP106"/>
      <c r="AQ106"/>
      <c r="AR106"/>
      <c r="AS106"/>
      <c r="AT106"/>
    </row>
    <row r="107" spans="3:46" s="1" customFormat="1" ht="12.75">
      <c r="C107" s="88" t="str">
        <f aca="true" t="shared" si="67" ref="C107:J107">C106</f>
        <v>35-13316</v>
      </c>
      <c r="D107" s="88">
        <f t="shared" si="67"/>
        <v>0.3</v>
      </c>
      <c r="E107" s="88">
        <f t="shared" si="67"/>
        <v>58.9</v>
      </c>
      <c r="F107" s="89">
        <f t="shared" si="67"/>
        <v>14.7</v>
      </c>
      <c r="G107" s="90">
        <f t="shared" si="67"/>
        <v>27786</v>
      </c>
      <c r="H107" s="88">
        <f t="shared" si="67"/>
        <v>0</v>
      </c>
      <c r="I107" s="88">
        <f t="shared" si="67"/>
        <v>58.9</v>
      </c>
      <c r="J107" s="89">
        <f t="shared" si="67"/>
        <v>19.633333333333333</v>
      </c>
      <c r="K107" s="88" t="s">
        <v>58</v>
      </c>
      <c r="L107" s="139" t="s">
        <v>41</v>
      </c>
      <c r="M107" s="80"/>
      <c r="N107" s="11"/>
      <c r="O107" s="11"/>
      <c r="P107" s="11"/>
      <c r="Q107" s="11"/>
      <c r="R107" s="11"/>
      <c r="S107" s="11"/>
      <c r="T107" s="11"/>
      <c r="U107" s="11"/>
      <c r="V107" s="11"/>
      <c r="W107" s="81"/>
      <c r="X107" s="22">
        <f>SUM(M107:W107)</f>
        <v>0</v>
      </c>
      <c r="AM107"/>
      <c r="AN107"/>
      <c r="AO107"/>
      <c r="AP107"/>
      <c r="AQ107"/>
      <c r="AR107"/>
      <c r="AS107"/>
      <c r="AT107"/>
    </row>
    <row r="108" spans="3:46" s="1" customFormat="1" ht="15.75">
      <c r="C108" s="14" t="s">
        <v>54</v>
      </c>
      <c r="D108"/>
      <c r="E108"/>
      <c r="F108"/>
      <c r="G108"/>
      <c r="H108"/>
      <c r="I108"/>
      <c r="J108" s="70"/>
      <c r="K108"/>
      <c r="L108" s="139"/>
      <c r="M108" s="82"/>
      <c r="N108" s="83"/>
      <c r="O108" s="83"/>
      <c r="P108" s="83"/>
      <c r="Q108" s="83"/>
      <c r="R108" s="83"/>
      <c r="S108" s="83"/>
      <c r="T108" s="83"/>
      <c r="U108" s="83"/>
      <c r="V108" s="83"/>
      <c r="W108" s="84"/>
      <c r="X108"/>
      <c r="Y108"/>
      <c r="Z108"/>
      <c r="AM108"/>
      <c r="AN108"/>
      <c r="AO108"/>
      <c r="AP108"/>
      <c r="AQ108"/>
      <c r="AR108"/>
      <c r="AS108"/>
      <c r="AT108"/>
    </row>
    <row r="109" spans="3:46" s="1" customFormat="1" ht="12.75">
      <c r="C109" s="88" t="str">
        <f aca="true" t="shared" si="68" ref="C109:K109">C106</f>
        <v>35-13316</v>
      </c>
      <c r="D109" s="88">
        <f t="shared" si="68"/>
        <v>0.3</v>
      </c>
      <c r="E109" s="88">
        <f t="shared" si="68"/>
        <v>58.9</v>
      </c>
      <c r="F109" s="89">
        <f t="shared" si="68"/>
        <v>14.7</v>
      </c>
      <c r="G109" s="90">
        <f t="shared" si="68"/>
        <v>27786</v>
      </c>
      <c r="H109" s="88">
        <f t="shared" si="68"/>
        <v>0</v>
      </c>
      <c r="I109" s="88">
        <f t="shared" si="68"/>
        <v>58.9</v>
      </c>
      <c r="J109" s="89">
        <f t="shared" si="68"/>
        <v>19.633333333333333</v>
      </c>
      <c r="K109" s="88" t="str">
        <f t="shared" si="68"/>
        <v>SP053158</v>
      </c>
      <c r="L109" s="139" t="s">
        <v>42</v>
      </c>
      <c r="M109" s="80"/>
      <c r="N109" s="11"/>
      <c r="O109" s="11"/>
      <c r="P109" s="11"/>
      <c r="Q109" s="11"/>
      <c r="R109" s="11"/>
      <c r="S109" s="11"/>
      <c r="T109" s="11"/>
      <c r="U109" s="11"/>
      <c r="V109" s="11"/>
      <c r="W109" s="81"/>
      <c r="X109" s="22">
        <f>SUM(M109:W109)</f>
        <v>0</v>
      </c>
      <c r="Y109" s="21"/>
      <c r="Z109"/>
      <c r="AM109"/>
      <c r="AN109"/>
      <c r="AO109"/>
      <c r="AP109"/>
      <c r="AQ109"/>
      <c r="AR109"/>
      <c r="AS109"/>
      <c r="AT109"/>
    </row>
    <row r="110" spans="3:46" s="1" customFormat="1" ht="12.75">
      <c r="C110" s="91" t="str">
        <f aca="true" t="shared" si="69" ref="C110:H110">C106</f>
        <v>35-13316</v>
      </c>
      <c r="D110" s="91">
        <f t="shared" si="69"/>
        <v>0.3</v>
      </c>
      <c r="E110" s="91">
        <f t="shared" si="69"/>
        <v>58.9</v>
      </c>
      <c r="F110" s="92">
        <f t="shared" si="69"/>
        <v>14.7</v>
      </c>
      <c r="G110" s="93">
        <f t="shared" si="69"/>
        <v>27786</v>
      </c>
      <c r="H110" s="91">
        <f t="shared" si="69"/>
        <v>0</v>
      </c>
      <c r="I110" s="91">
        <f>I106</f>
        <v>58.9</v>
      </c>
      <c r="J110" s="92">
        <f>J106</f>
        <v>19.633333333333333</v>
      </c>
      <c r="K110" s="91" t="str">
        <f>K107</f>
        <v>SP102121</v>
      </c>
      <c r="L110" s="139" t="s">
        <v>43</v>
      </c>
      <c r="M110" s="85"/>
      <c r="N110" s="86"/>
      <c r="O110" s="86"/>
      <c r="P110" s="86"/>
      <c r="Q110" s="86"/>
      <c r="R110" s="86"/>
      <c r="S110" s="86"/>
      <c r="T110" s="86"/>
      <c r="U110" s="86"/>
      <c r="V110" s="86"/>
      <c r="W110" s="87"/>
      <c r="X110" s="22">
        <f>SUM(M110:W110)</f>
        <v>0</v>
      </c>
      <c r="Y110" s="21"/>
      <c r="Z110"/>
      <c r="AM110"/>
      <c r="AN110"/>
      <c r="AO110"/>
      <c r="AP110"/>
      <c r="AQ110"/>
      <c r="AR110"/>
      <c r="AS110"/>
      <c r="AT110"/>
    </row>
    <row r="111" spans="3:46" s="1" customFormat="1" ht="12.75">
      <c r="C111" s="18"/>
      <c r="D111" s="18"/>
      <c r="E111" s="19"/>
      <c r="F111" s="19"/>
      <c r="G111" s="20"/>
      <c r="H111" s="18"/>
      <c r="I111" s="18"/>
      <c r="L111" s="140"/>
      <c r="M111" s="7"/>
      <c r="N111" s="7"/>
      <c r="O111" s="7"/>
      <c r="P111" s="7"/>
      <c r="Q111" s="7"/>
      <c r="R111" s="7"/>
      <c r="S111" s="7"/>
      <c r="T111" s="7"/>
      <c r="U111" s="7"/>
      <c r="V111" s="7"/>
      <c r="W111" s="22"/>
      <c r="AM111"/>
      <c r="AN111"/>
      <c r="AO111"/>
      <c r="AP111"/>
      <c r="AQ111"/>
      <c r="AR111"/>
      <c r="AS111"/>
      <c r="AT111"/>
    </row>
    <row r="112" spans="3:46" s="1" customFormat="1" ht="12.75">
      <c r="C112" s="18"/>
      <c r="D112" s="18"/>
      <c r="E112" s="18"/>
      <c r="F112" s="19"/>
      <c r="G112" s="19"/>
      <c r="H112" s="40" t="s">
        <v>33</v>
      </c>
      <c r="I112" s="62"/>
      <c r="J112" s="2"/>
      <c r="K112" s="2"/>
      <c r="L112" s="29" t="s">
        <v>84</v>
      </c>
      <c r="M112" s="30">
        <f>IF(M107=0,0,IF(M106=0,1,((M107/M106)-1)))</f>
        <v>0</v>
      </c>
      <c r="N112" s="30">
        <f aca="true" t="shared" si="70" ref="N112:W112">IF(N107=0,0,IF(N106=0,1,((N107/N106)-1)))</f>
        <v>0</v>
      </c>
      <c r="O112" s="30">
        <f t="shared" si="70"/>
        <v>0</v>
      </c>
      <c r="P112" s="30">
        <f t="shared" si="70"/>
        <v>0</v>
      </c>
      <c r="Q112" s="30">
        <f t="shared" si="70"/>
        <v>0</v>
      </c>
      <c r="R112" s="30">
        <f t="shared" si="70"/>
        <v>0</v>
      </c>
      <c r="S112" s="30">
        <f t="shared" si="70"/>
        <v>0</v>
      </c>
      <c r="T112" s="30">
        <f t="shared" si="70"/>
        <v>0</v>
      </c>
      <c r="U112" s="30">
        <f t="shared" si="70"/>
        <v>0</v>
      </c>
      <c r="V112" s="30">
        <f t="shared" si="70"/>
        <v>0</v>
      </c>
      <c r="W112" s="31">
        <f t="shared" si="70"/>
        <v>0</v>
      </c>
      <c r="X112"/>
      <c r="Y112"/>
      <c r="Z112" s="62"/>
      <c r="AA112" s="29" t="s">
        <v>30</v>
      </c>
      <c r="AB112" s="73">
        <f aca="true" t="shared" si="71" ref="AB112:AL112">IF(M112&gt;0.1,1,0)</f>
        <v>0</v>
      </c>
      <c r="AC112" s="73">
        <f t="shared" si="71"/>
        <v>0</v>
      </c>
      <c r="AD112" s="73">
        <f t="shared" si="71"/>
        <v>0</v>
      </c>
      <c r="AE112" s="73">
        <f t="shared" si="71"/>
        <v>0</v>
      </c>
      <c r="AF112" s="73">
        <f t="shared" si="71"/>
        <v>0</v>
      </c>
      <c r="AG112" s="73">
        <f t="shared" si="71"/>
        <v>0</v>
      </c>
      <c r="AH112" s="73">
        <f t="shared" si="71"/>
        <v>0</v>
      </c>
      <c r="AI112" s="73">
        <f t="shared" si="71"/>
        <v>0</v>
      </c>
      <c r="AJ112" s="73">
        <f t="shared" si="71"/>
        <v>0</v>
      </c>
      <c r="AK112" s="73">
        <f t="shared" si="71"/>
        <v>0</v>
      </c>
      <c r="AL112" s="74">
        <f t="shared" si="71"/>
        <v>0</v>
      </c>
      <c r="AM112"/>
      <c r="AN112"/>
      <c r="AO112"/>
      <c r="AP112"/>
      <c r="AQ112"/>
      <c r="AR112"/>
      <c r="AS112"/>
      <c r="AT112"/>
    </row>
    <row r="113" spans="3:46" s="1" customFormat="1" ht="12.75">
      <c r="C113" s="18"/>
      <c r="D113" s="18"/>
      <c r="E113" s="18"/>
      <c r="F113" s="19"/>
      <c r="G113" s="19"/>
      <c r="H113" s="20"/>
      <c r="I113" s="63"/>
      <c r="J113" s="4"/>
      <c r="K113" s="10"/>
      <c r="L113" s="13" t="str">
        <f>"Mitigation Check 2: &gt; "&amp;TRUNC($E$3,0)&amp;$F$4</f>
        <v>Mitigation Check 2: &gt; 6 AF/A:</v>
      </c>
      <c r="M113" s="11">
        <f aca="true" t="shared" si="72" ref="M113:W113">M107-M106</f>
        <v>0</v>
      </c>
      <c r="N113" s="11">
        <f t="shared" si="72"/>
        <v>0</v>
      </c>
      <c r="O113" s="11">
        <f t="shared" si="72"/>
        <v>0</v>
      </c>
      <c r="P113" s="11">
        <f t="shared" si="72"/>
        <v>0</v>
      </c>
      <c r="Q113" s="11">
        <f t="shared" si="72"/>
        <v>0</v>
      </c>
      <c r="R113" s="11">
        <f t="shared" si="72"/>
        <v>0</v>
      </c>
      <c r="S113" s="11">
        <f t="shared" si="72"/>
        <v>0</v>
      </c>
      <c r="T113" s="11">
        <f t="shared" si="72"/>
        <v>0</v>
      </c>
      <c r="U113" s="11">
        <f t="shared" si="72"/>
        <v>0</v>
      </c>
      <c r="V113" s="11">
        <f t="shared" si="72"/>
        <v>0</v>
      </c>
      <c r="W113" s="33">
        <f t="shared" si="72"/>
        <v>0</v>
      </c>
      <c r="X113"/>
      <c r="Y113"/>
      <c r="Z113" s="63"/>
      <c r="AA113" s="12" t="s">
        <v>30</v>
      </c>
      <c r="AB113" s="24">
        <f aca="true" t="shared" si="73" ref="AB113:AL113">IF(M113&gt;$E$3,1,0)</f>
        <v>0</v>
      </c>
      <c r="AC113" s="24">
        <f t="shared" si="73"/>
        <v>0</v>
      </c>
      <c r="AD113" s="24">
        <f t="shared" si="73"/>
        <v>0</v>
      </c>
      <c r="AE113" s="24">
        <f t="shared" si="73"/>
        <v>0</v>
      </c>
      <c r="AF113" s="24">
        <f t="shared" si="73"/>
        <v>0</v>
      </c>
      <c r="AG113" s="24">
        <f t="shared" si="73"/>
        <v>0</v>
      </c>
      <c r="AH113" s="24">
        <f t="shared" si="73"/>
        <v>0</v>
      </c>
      <c r="AI113" s="24">
        <f t="shared" si="73"/>
        <v>0</v>
      </c>
      <c r="AJ113" s="24">
        <f t="shared" si="73"/>
        <v>0</v>
      </c>
      <c r="AK113" s="24">
        <f t="shared" si="73"/>
        <v>0</v>
      </c>
      <c r="AL113" s="32">
        <f t="shared" si="73"/>
        <v>0</v>
      </c>
      <c r="AM113"/>
      <c r="AN113"/>
      <c r="AO113"/>
      <c r="AP113"/>
      <c r="AQ113"/>
      <c r="AR113"/>
      <c r="AS113"/>
      <c r="AT113"/>
    </row>
    <row r="114" spans="3:46" s="1" customFormat="1" ht="12.75">
      <c r="C114" s="18"/>
      <c r="D114" s="18"/>
      <c r="E114" s="18"/>
      <c r="F114" s="19"/>
      <c r="G114" s="19"/>
      <c r="H114" s="20"/>
      <c r="I114" s="63"/>
      <c r="J114" s="4"/>
      <c r="K114" s="10"/>
      <c r="L114" s="12" t="s">
        <v>85</v>
      </c>
      <c r="M114" s="23">
        <f>IF($X107=0,0,(M107/$X107))</f>
        <v>0</v>
      </c>
      <c r="N114" s="23">
        <f aca="true" t="shared" si="74" ref="N114:W114">IF($X107=0,0,(N107/$X107))</f>
        <v>0</v>
      </c>
      <c r="O114" s="23">
        <f t="shared" si="74"/>
        <v>0</v>
      </c>
      <c r="P114" s="23">
        <f t="shared" si="74"/>
        <v>0</v>
      </c>
      <c r="Q114" s="23">
        <f t="shared" si="74"/>
        <v>0</v>
      </c>
      <c r="R114" s="23">
        <f t="shared" si="74"/>
        <v>0</v>
      </c>
      <c r="S114" s="23">
        <f t="shared" si="74"/>
        <v>0</v>
      </c>
      <c r="T114" s="23">
        <f t="shared" si="74"/>
        <v>0</v>
      </c>
      <c r="U114" s="23">
        <f t="shared" si="74"/>
        <v>0</v>
      </c>
      <c r="V114" s="23">
        <f t="shared" si="74"/>
        <v>0</v>
      </c>
      <c r="W114" s="34">
        <f t="shared" si="74"/>
        <v>0</v>
      </c>
      <c r="X114"/>
      <c r="Y114"/>
      <c r="Z114" s="64"/>
      <c r="AA114" s="38" t="s">
        <v>30</v>
      </c>
      <c r="AB114" s="75">
        <f aca="true" t="shared" si="75" ref="AB114:AL114">IF(M114&gt;0.1,1,0)</f>
        <v>0</v>
      </c>
      <c r="AC114" s="75">
        <f t="shared" si="75"/>
        <v>0</v>
      </c>
      <c r="AD114" s="75">
        <f t="shared" si="75"/>
        <v>0</v>
      </c>
      <c r="AE114" s="75">
        <f t="shared" si="75"/>
        <v>0</v>
      </c>
      <c r="AF114" s="75">
        <f t="shared" si="75"/>
        <v>0</v>
      </c>
      <c r="AG114" s="75">
        <f t="shared" si="75"/>
        <v>0</v>
      </c>
      <c r="AH114" s="75">
        <f t="shared" si="75"/>
        <v>0</v>
      </c>
      <c r="AI114" s="75">
        <f t="shared" si="75"/>
        <v>0</v>
      </c>
      <c r="AJ114" s="75">
        <f t="shared" si="75"/>
        <v>0</v>
      </c>
      <c r="AK114" s="75">
        <f t="shared" si="75"/>
        <v>0</v>
      </c>
      <c r="AL114" s="76">
        <f t="shared" si="75"/>
        <v>0</v>
      </c>
      <c r="AM114"/>
      <c r="AN114"/>
      <c r="AO114"/>
      <c r="AP114"/>
      <c r="AQ114"/>
      <c r="AR114"/>
      <c r="AS114"/>
      <c r="AT114"/>
    </row>
    <row r="115" spans="3:46" s="1" customFormat="1" ht="12.75">
      <c r="C115" s="18"/>
      <c r="D115" s="18"/>
      <c r="E115" s="18"/>
      <c r="F115" s="19"/>
      <c r="G115" s="19"/>
      <c r="H115" s="20"/>
      <c r="I115" s="63"/>
      <c r="J115" s="4"/>
      <c r="K115" s="10"/>
      <c r="L115" s="12" t="s">
        <v>31</v>
      </c>
      <c r="M115" s="10" t="str">
        <f aca="true" t="shared" si="76" ref="M115:W115">IF(SUM(AB112,AB113,AB114)=3,"YES","NO")</f>
        <v>NO</v>
      </c>
      <c r="N115" s="10" t="str">
        <f t="shared" si="76"/>
        <v>NO</v>
      </c>
      <c r="O115" s="10" t="str">
        <f t="shared" si="76"/>
        <v>NO</v>
      </c>
      <c r="P115" s="10" t="str">
        <f t="shared" si="76"/>
        <v>NO</v>
      </c>
      <c r="Q115" s="10" t="str">
        <f t="shared" si="76"/>
        <v>NO</v>
      </c>
      <c r="R115" s="10" t="str">
        <f t="shared" si="76"/>
        <v>NO</v>
      </c>
      <c r="S115" s="10" t="str">
        <f t="shared" si="76"/>
        <v>NO</v>
      </c>
      <c r="T115" s="10" t="str">
        <f t="shared" si="76"/>
        <v>NO</v>
      </c>
      <c r="U115" s="10" t="str">
        <f t="shared" si="76"/>
        <v>NO</v>
      </c>
      <c r="V115" s="10" t="str">
        <f t="shared" si="76"/>
        <v>NO</v>
      </c>
      <c r="W115" s="35" t="str">
        <f t="shared" si="76"/>
        <v>NO</v>
      </c>
      <c r="X115"/>
      <c r="Y115"/>
      <c r="AM115"/>
      <c r="AN115"/>
      <c r="AO115"/>
      <c r="AP115"/>
      <c r="AQ115"/>
      <c r="AR115"/>
      <c r="AS115"/>
      <c r="AT115"/>
    </row>
    <row r="116" spans="3:46" s="1" customFormat="1" ht="12.75">
      <c r="C116" s="18"/>
      <c r="D116" s="18"/>
      <c r="E116" s="18"/>
      <c r="F116" s="19"/>
      <c r="G116" s="19"/>
      <c r="H116" s="20"/>
      <c r="I116" s="64"/>
      <c r="J116" s="36"/>
      <c r="K116" s="37"/>
      <c r="L116" s="38" t="s">
        <v>32</v>
      </c>
      <c r="M116" s="8">
        <f aca="true" t="shared" si="77" ref="M116:W116">M107-M106</f>
        <v>0</v>
      </c>
      <c r="N116" s="8">
        <f t="shared" si="77"/>
        <v>0</v>
      </c>
      <c r="O116" s="8">
        <f t="shared" si="77"/>
        <v>0</v>
      </c>
      <c r="P116" s="8">
        <f t="shared" si="77"/>
        <v>0</v>
      </c>
      <c r="Q116" s="8">
        <f t="shared" si="77"/>
        <v>0</v>
      </c>
      <c r="R116" s="8">
        <f t="shared" si="77"/>
        <v>0</v>
      </c>
      <c r="S116" s="8">
        <f t="shared" si="77"/>
        <v>0</v>
      </c>
      <c r="T116" s="8">
        <f t="shared" si="77"/>
        <v>0</v>
      </c>
      <c r="U116" s="8">
        <f t="shared" si="77"/>
        <v>0</v>
      </c>
      <c r="V116" s="8">
        <f t="shared" si="77"/>
        <v>0</v>
      </c>
      <c r="W116" s="39">
        <f t="shared" si="77"/>
        <v>0</v>
      </c>
      <c r="X116"/>
      <c r="Y116"/>
      <c r="AM116"/>
      <c r="AN116"/>
      <c r="AO116"/>
      <c r="AP116"/>
      <c r="AQ116"/>
      <c r="AR116"/>
      <c r="AS116"/>
      <c r="AT116"/>
    </row>
    <row r="117" spans="3:46" s="1" customFormat="1" ht="12.75">
      <c r="C117" s="18"/>
      <c r="D117" s="18"/>
      <c r="E117" s="18"/>
      <c r="F117" s="19"/>
      <c r="G117" s="19"/>
      <c r="H117" s="20"/>
      <c r="J117" s="18"/>
      <c r="L117" s="13"/>
      <c r="M117" s="7"/>
      <c r="N117" s="7"/>
      <c r="O117" s="7"/>
      <c r="P117" s="7"/>
      <c r="Q117" s="7"/>
      <c r="R117" s="7"/>
      <c r="S117" s="7"/>
      <c r="T117" s="7"/>
      <c r="U117" s="7"/>
      <c r="V117" s="7"/>
      <c r="W117" s="7"/>
      <c r="X117"/>
      <c r="Y117"/>
      <c r="AM117"/>
      <c r="AN117"/>
      <c r="AO117"/>
      <c r="AP117"/>
      <c r="AQ117"/>
      <c r="AR117"/>
      <c r="AS117"/>
      <c r="AT117"/>
    </row>
    <row r="118" spans="3:46" s="1" customFormat="1" ht="12.75">
      <c r="C118" s="18"/>
      <c r="D118" s="18"/>
      <c r="E118" s="18"/>
      <c r="F118" s="19"/>
      <c r="G118" s="19"/>
      <c r="H118" s="40" t="s">
        <v>34</v>
      </c>
      <c r="I118" s="62"/>
      <c r="J118" s="2"/>
      <c r="K118" s="2"/>
      <c r="L118" s="29" t="s">
        <v>84</v>
      </c>
      <c r="M118" s="30">
        <f>IF(M110=0,0,IF(M109=0,1,((M110/M109)-1)))</f>
        <v>0</v>
      </c>
      <c r="N118" s="30">
        <f aca="true" t="shared" si="78" ref="N118:W118">IF(N110=0,0,IF(N109=0,1,((N110/N109)-1)))</f>
        <v>0</v>
      </c>
      <c r="O118" s="30">
        <f t="shared" si="78"/>
        <v>0</v>
      </c>
      <c r="P118" s="30">
        <f t="shared" si="78"/>
        <v>0</v>
      </c>
      <c r="Q118" s="30">
        <f t="shared" si="78"/>
        <v>0</v>
      </c>
      <c r="R118" s="30">
        <f t="shared" si="78"/>
        <v>0</v>
      </c>
      <c r="S118" s="30">
        <f t="shared" si="78"/>
        <v>0</v>
      </c>
      <c r="T118" s="30">
        <f t="shared" si="78"/>
        <v>0</v>
      </c>
      <c r="U118" s="30">
        <f t="shared" si="78"/>
        <v>0</v>
      </c>
      <c r="V118" s="30">
        <f t="shared" si="78"/>
        <v>0</v>
      </c>
      <c r="W118" s="31">
        <f t="shared" si="78"/>
        <v>0</v>
      </c>
      <c r="X118" s="25"/>
      <c r="Y118" s="21"/>
      <c r="AM118"/>
      <c r="AN118"/>
      <c r="AO118"/>
      <c r="AP118"/>
      <c r="AQ118"/>
      <c r="AR118"/>
      <c r="AS118"/>
      <c r="AT118"/>
    </row>
    <row r="119" spans="3:46" s="1" customFormat="1" ht="12.75">
      <c r="C119" s="18"/>
      <c r="D119" s="18"/>
      <c r="E119" s="18"/>
      <c r="F119" s="19"/>
      <c r="G119" s="19"/>
      <c r="H119" s="20"/>
      <c r="I119" s="65"/>
      <c r="J119" s="4"/>
      <c r="K119" s="10"/>
      <c r="L119" s="13" t="str">
        <f>"Mitigation Check 2: &gt; "&amp;$E$3&amp;$F$4</f>
        <v>Mitigation Check 2: &gt; 6 AF/A:</v>
      </c>
      <c r="M119" s="11">
        <f>M110-M109</f>
        <v>0</v>
      </c>
      <c r="N119" s="11">
        <f aca="true" t="shared" si="79" ref="N119:W119">N110-N109</f>
        <v>0</v>
      </c>
      <c r="O119" s="11">
        <f t="shared" si="79"/>
        <v>0</v>
      </c>
      <c r="P119" s="11">
        <f t="shared" si="79"/>
        <v>0</v>
      </c>
      <c r="Q119" s="11">
        <f t="shared" si="79"/>
        <v>0</v>
      </c>
      <c r="R119" s="11">
        <f t="shared" si="79"/>
        <v>0</v>
      </c>
      <c r="S119" s="11">
        <f t="shared" si="79"/>
        <v>0</v>
      </c>
      <c r="T119" s="11">
        <f t="shared" si="79"/>
        <v>0</v>
      </c>
      <c r="U119" s="11">
        <f t="shared" si="79"/>
        <v>0</v>
      </c>
      <c r="V119" s="11">
        <f t="shared" si="79"/>
        <v>0</v>
      </c>
      <c r="W119" s="33">
        <f t="shared" si="79"/>
        <v>0</v>
      </c>
      <c r="X119" s="25"/>
      <c r="Y119" s="21"/>
      <c r="Z119" s="62"/>
      <c r="AA119" s="29" t="s">
        <v>30</v>
      </c>
      <c r="AB119" s="73">
        <f aca="true" t="shared" si="80" ref="AB119:AL119">IF(M118&gt;0.1,1,0)</f>
        <v>0</v>
      </c>
      <c r="AC119" s="73">
        <f t="shared" si="80"/>
        <v>0</v>
      </c>
      <c r="AD119" s="73">
        <f t="shared" si="80"/>
        <v>0</v>
      </c>
      <c r="AE119" s="73">
        <f t="shared" si="80"/>
        <v>0</v>
      </c>
      <c r="AF119" s="73">
        <f t="shared" si="80"/>
        <v>0</v>
      </c>
      <c r="AG119" s="73">
        <f t="shared" si="80"/>
        <v>0</v>
      </c>
      <c r="AH119" s="73">
        <f t="shared" si="80"/>
        <v>0</v>
      </c>
      <c r="AI119" s="73">
        <f t="shared" si="80"/>
        <v>0</v>
      </c>
      <c r="AJ119" s="73">
        <f t="shared" si="80"/>
        <v>0</v>
      </c>
      <c r="AK119" s="73">
        <f t="shared" si="80"/>
        <v>0</v>
      </c>
      <c r="AL119" s="74">
        <f t="shared" si="80"/>
        <v>0</v>
      </c>
      <c r="AM119"/>
      <c r="AN119"/>
      <c r="AO119"/>
      <c r="AP119"/>
      <c r="AQ119"/>
      <c r="AR119"/>
      <c r="AS119"/>
      <c r="AT119"/>
    </row>
    <row r="120" spans="3:46" s="1" customFormat="1" ht="12.75">
      <c r="C120" s="18"/>
      <c r="D120" s="18"/>
      <c r="E120" s="18"/>
      <c r="F120" s="19"/>
      <c r="G120" s="19"/>
      <c r="H120" s="20"/>
      <c r="I120" s="66"/>
      <c r="J120" s="47"/>
      <c r="K120" s="10"/>
      <c r="L120" s="12"/>
      <c r="M120" s="23"/>
      <c r="N120" s="23"/>
      <c r="O120" s="23"/>
      <c r="P120" s="23"/>
      <c r="Q120" s="23"/>
      <c r="R120" s="23"/>
      <c r="S120" s="23"/>
      <c r="T120" s="23"/>
      <c r="U120" s="23"/>
      <c r="V120" s="23"/>
      <c r="W120" s="34"/>
      <c r="X120" s="25"/>
      <c r="Y120" s="21"/>
      <c r="Z120" s="63"/>
      <c r="AA120" s="12" t="s">
        <v>30</v>
      </c>
      <c r="AB120" s="24">
        <f aca="true" t="shared" si="81" ref="AB120:AL120">IF(M119&gt;$E$3,1,0)</f>
        <v>0</v>
      </c>
      <c r="AC120" s="24">
        <f t="shared" si="81"/>
        <v>0</v>
      </c>
      <c r="AD120" s="24">
        <f t="shared" si="81"/>
        <v>0</v>
      </c>
      <c r="AE120" s="24">
        <f t="shared" si="81"/>
        <v>0</v>
      </c>
      <c r="AF120" s="24">
        <f t="shared" si="81"/>
        <v>0</v>
      </c>
      <c r="AG120" s="24">
        <f t="shared" si="81"/>
        <v>0</v>
      </c>
      <c r="AH120" s="24">
        <f t="shared" si="81"/>
        <v>0</v>
      </c>
      <c r="AI120" s="24">
        <f t="shared" si="81"/>
        <v>0</v>
      </c>
      <c r="AJ120" s="24">
        <f t="shared" si="81"/>
        <v>0</v>
      </c>
      <c r="AK120" s="24">
        <f t="shared" si="81"/>
        <v>0</v>
      </c>
      <c r="AL120" s="32">
        <f t="shared" si="81"/>
        <v>0</v>
      </c>
      <c r="AM120"/>
      <c r="AN120"/>
      <c r="AO120"/>
      <c r="AP120"/>
      <c r="AQ120"/>
      <c r="AR120"/>
      <c r="AS120"/>
      <c r="AT120"/>
    </row>
    <row r="121" spans="3:46" s="1" customFormat="1" ht="12.75">
      <c r="C121" s="18"/>
      <c r="D121" s="18"/>
      <c r="E121" s="18"/>
      <c r="F121" s="19"/>
      <c r="G121" s="19"/>
      <c r="H121" s="20"/>
      <c r="I121" s="65"/>
      <c r="J121" s="4"/>
      <c r="K121" s="10"/>
      <c r="L121" s="12" t="s">
        <v>31</v>
      </c>
      <c r="M121" s="10" t="str">
        <f aca="true" t="shared" si="82" ref="M121:W121">IF(SUM(AB119,AB120)=2,"YES","NO")</f>
        <v>NO</v>
      </c>
      <c r="N121" s="10" t="str">
        <f t="shared" si="82"/>
        <v>NO</v>
      </c>
      <c r="O121" s="10" t="str">
        <f t="shared" si="82"/>
        <v>NO</v>
      </c>
      <c r="P121" s="10" t="str">
        <f t="shared" si="82"/>
        <v>NO</v>
      </c>
      <c r="Q121" s="10" t="str">
        <f t="shared" si="82"/>
        <v>NO</v>
      </c>
      <c r="R121" s="10" t="str">
        <f t="shared" si="82"/>
        <v>NO</v>
      </c>
      <c r="S121" s="10" t="str">
        <f t="shared" si="82"/>
        <v>NO</v>
      </c>
      <c r="T121" s="10" t="str">
        <f t="shared" si="82"/>
        <v>NO</v>
      </c>
      <c r="U121" s="10" t="str">
        <f t="shared" si="82"/>
        <v>NO</v>
      </c>
      <c r="V121" s="10" t="str">
        <f t="shared" si="82"/>
        <v>NO</v>
      </c>
      <c r="W121" s="35" t="str">
        <f t="shared" si="82"/>
        <v>NO</v>
      </c>
      <c r="X121" s="25"/>
      <c r="Y121" s="21"/>
      <c r="Z121" s="64"/>
      <c r="AA121" s="38"/>
      <c r="AB121" s="75"/>
      <c r="AC121" s="75"/>
      <c r="AD121" s="75"/>
      <c r="AE121" s="75"/>
      <c r="AF121" s="75"/>
      <c r="AG121" s="75"/>
      <c r="AH121" s="75"/>
      <c r="AI121" s="75"/>
      <c r="AJ121" s="75"/>
      <c r="AK121" s="75"/>
      <c r="AL121" s="76"/>
      <c r="AM121"/>
      <c r="AN121"/>
      <c r="AO121"/>
      <c r="AP121"/>
      <c r="AQ121"/>
      <c r="AR121"/>
      <c r="AS121"/>
      <c r="AT121"/>
    </row>
    <row r="122" spans="3:46" s="1" customFormat="1" ht="12.75">
      <c r="C122" s="18"/>
      <c r="D122" s="18"/>
      <c r="E122" s="18"/>
      <c r="F122" s="19"/>
      <c r="G122" s="19"/>
      <c r="H122" s="20"/>
      <c r="I122" s="67"/>
      <c r="J122" s="36"/>
      <c r="K122" s="37"/>
      <c r="L122" s="38" t="s">
        <v>32</v>
      </c>
      <c r="M122" s="8">
        <f>M110-M109</f>
        <v>0</v>
      </c>
      <c r="N122" s="8">
        <f aca="true" t="shared" si="83" ref="N122:W122">N110-N109</f>
        <v>0</v>
      </c>
      <c r="O122" s="8">
        <f t="shared" si="83"/>
        <v>0</v>
      </c>
      <c r="P122" s="8">
        <f t="shared" si="83"/>
        <v>0</v>
      </c>
      <c r="Q122" s="8">
        <f t="shared" si="83"/>
        <v>0</v>
      </c>
      <c r="R122" s="8">
        <f t="shared" si="83"/>
        <v>0</v>
      </c>
      <c r="S122" s="8">
        <f t="shared" si="83"/>
        <v>0</v>
      </c>
      <c r="T122" s="8">
        <f t="shared" si="83"/>
        <v>0</v>
      </c>
      <c r="U122" s="8">
        <f t="shared" si="83"/>
        <v>0</v>
      </c>
      <c r="V122" s="8">
        <f t="shared" si="83"/>
        <v>0</v>
      </c>
      <c r="W122" s="39">
        <f t="shared" si="83"/>
        <v>0</v>
      </c>
      <c r="X122" s="25"/>
      <c r="Y122" s="21"/>
      <c r="AM122"/>
      <c r="AN122"/>
      <c r="AO122"/>
      <c r="AP122"/>
      <c r="AQ122"/>
      <c r="AR122"/>
      <c r="AS122"/>
      <c r="AT122"/>
    </row>
    <row r="123" spans="3:46" s="1" customFormat="1" ht="12.75">
      <c r="C123" s="18"/>
      <c r="D123" s="18"/>
      <c r="E123" s="19"/>
      <c r="F123" s="19"/>
      <c r="G123" s="20"/>
      <c r="H123" s="18"/>
      <c r="I123" s="18"/>
      <c r="K123" s="13"/>
      <c r="L123" s="140"/>
      <c r="M123" s="7"/>
      <c r="N123" s="7"/>
      <c r="O123" s="7"/>
      <c r="P123" s="7"/>
      <c r="Q123" s="7"/>
      <c r="R123" s="7"/>
      <c r="S123" s="7"/>
      <c r="T123" s="7"/>
      <c r="U123" s="7"/>
      <c r="V123" s="7"/>
      <c r="W123" s="25"/>
      <c r="X123" s="21"/>
      <c r="AM123"/>
      <c r="AN123"/>
      <c r="AO123"/>
      <c r="AP123"/>
      <c r="AQ123"/>
      <c r="AR123"/>
      <c r="AS123"/>
      <c r="AT123"/>
    </row>
    <row r="124" spans="3:46" s="1" customFormat="1" ht="15.75">
      <c r="C124" s="14" t="s">
        <v>75</v>
      </c>
      <c r="D124"/>
      <c r="E124" s="41"/>
      <c r="F124" s="43"/>
      <c r="G124" s="9"/>
      <c r="H124" s="42"/>
      <c r="I124" s="44"/>
      <c r="J124"/>
      <c r="K124"/>
      <c r="L124" s="13"/>
      <c r="M124"/>
      <c r="N124"/>
      <c r="O124"/>
      <c r="P124"/>
      <c r="Q124"/>
      <c r="R124"/>
      <c r="S124"/>
      <c r="T124"/>
      <c r="U124"/>
      <c r="V124"/>
      <c r="W124"/>
      <c r="X124"/>
      <c r="Y124"/>
      <c r="AM124"/>
      <c r="AN124"/>
      <c r="AO124"/>
      <c r="AP124"/>
      <c r="AQ124"/>
      <c r="AR124"/>
      <c r="AS124"/>
      <c r="AT124"/>
    </row>
    <row r="125" spans="3:46" s="1" customFormat="1" ht="12.75">
      <c r="C125"/>
      <c r="D125"/>
      <c r="E125"/>
      <c r="F125"/>
      <c r="G125"/>
      <c r="H125"/>
      <c r="I125"/>
      <c r="J125"/>
      <c r="K125"/>
      <c r="L125" s="13"/>
      <c r="M125" t="str">
        <f>"Impact by Reach (AF/"&amp;$F$3</f>
        <v>Impact by Reach (AF/Annum)</v>
      </c>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row>
    <row r="126" spans="3:46" s="1" customFormat="1" ht="12.75">
      <c r="C126" s="2" t="s">
        <v>0</v>
      </c>
      <c r="D126" s="2" t="s">
        <v>1</v>
      </c>
      <c r="E126" s="2" t="s">
        <v>48</v>
      </c>
      <c r="F126" s="2" t="s">
        <v>5</v>
      </c>
      <c r="G126" s="2" t="s">
        <v>6</v>
      </c>
      <c r="H126" s="2" t="s">
        <v>8</v>
      </c>
      <c r="I126" s="198" t="s">
        <v>35</v>
      </c>
      <c r="J126" s="198"/>
      <c r="K126" s="5" t="s">
        <v>10</v>
      </c>
      <c r="L126" s="13"/>
      <c r="M126" s="2" t="s">
        <v>12</v>
      </c>
      <c r="N126" s="2" t="s">
        <v>13</v>
      </c>
      <c r="O126" s="2" t="s">
        <v>14</v>
      </c>
      <c r="P126" s="2" t="s">
        <v>15</v>
      </c>
      <c r="Q126" s="2" t="s">
        <v>16</v>
      </c>
      <c r="R126" s="2" t="s">
        <v>17</v>
      </c>
      <c r="S126" s="2" t="s">
        <v>18</v>
      </c>
      <c r="T126" s="2" t="s">
        <v>19</v>
      </c>
      <c r="U126" s="2" t="s">
        <v>20</v>
      </c>
      <c r="V126" s="2" t="s">
        <v>21</v>
      </c>
      <c r="W126" s="2" t="s">
        <v>22</v>
      </c>
      <c r="X126"/>
      <c r="Y126"/>
      <c r="Z126"/>
      <c r="AA126"/>
      <c r="AB126"/>
      <c r="AC126"/>
      <c r="AD126"/>
      <c r="AE126"/>
      <c r="AF126"/>
      <c r="AG126"/>
      <c r="AH126"/>
      <c r="AI126"/>
      <c r="AJ126"/>
      <c r="AK126"/>
      <c r="AL126"/>
      <c r="AM126"/>
      <c r="AN126"/>
      <c r="AO126"/>
      <c r="AP126"/>
      <c r="AQ126"/>
      <c r="AR126"/>
      <c r="AS126"/>
      <c r="AT126"/>
    </row>
    <row r="127" spans="3:46" s="1" customFormat="1" ht="13.5" thickBot="1">
      <c r="C127" s="3"/>
      <c r="D127" s="3" t="s">
        <v>2</v>
      </c>
      <c r="E127" s="3" t="s">
        <v>3</v>
      </c>
      <c r="F127" s="3" t="s">
        <v>4</v>
      </c>
      <c r="G127" s="3" t="s">
        <v>7</v>
      </c>
      <c r="H127" s="3" t="s">
        <v>9</v>
      </c>
      <c r="I127" s="69" t="s">
        <v>44</v>
      </c>
      <c r="J127" s="68" t="s">
        <v>45</v>
      </c>
      <c r="K127" s="6" t="s">
        <v>11</v>
      </c>
      <c r="L127" s="13"/>
      <c r="M127" s="3" t="s">
        <v>23</v>
      </c>
      <c r="N127" s="3" t="s">
        <v>24</v>
      </c>
      <c r="O127" s="3" t="s">
        <v>25</v>
      </c>
      <c r="P127" s="3" t="s">
        <v>26</v>
      </c>
      <c r="Q127" s="3" t="s">
        <v>27</v>
      </c>
      <c r="R127" s="3" t="s">
        <v>28</v>
      </c>
      <c r="S127" s="3" t="s">
        <v>19</v>
      </c>
      <c r="T127" s="3"/>
      <c r="U127" s="3" t="s">
        <v>21</v>
      </c>
      <c r="V127" s="3"/>
      <c r="W127" s="3" t="s">
        <v>29</v>
      </c>
      <c r="X127"/>
      <c r="Y127"/>
      <c r="Z127"/>
      <c r="AA127"/>
      <c r="AB127"/>
      <c r="AC127"/>
      <c r="AD127"/>
      <c r="AE127"/>
      <c r="AF127"/>
      <c r="AG127"/>
      <c r="AH127"/>
      <c r="AI127"/>
      <c r="AJ127"/>
      <c r="AK127"/>
      <c r="AL127"/>
      <c r="AM127"/>
      <c r="AN127"/>
      <c r="AO127"/>
      <c r="AP127"/>
      <c r="AQ127"/>
      <c r="AR127"/>
      <c r="AS127"/>
      <c r="AT127"/>
    </row>
    <row r="128" spans="3:46" s="1" customFormat="1" ht="16.5" thickTop="1">
      <c r="C128" s="14" t="s">
        <v>53</v>
      </c>
      <c r="D128" s="10"/>
      <c r="E128" s="10"/>
      <c r="F128" s="10"/>
      <c r="G128" s="10"/>
      <c r="H128" s="10"/>
      <c r="I128" s="10"/>
      <c r="J128" s="10"/>
      <c r="K128" s="4"/>
      <c r="L128" s="13"/>
      <c r="M128" s="10"/>
      <c r="N128" s="10"/>
      <c r="O128" s="10"/>
      <c r="P128" s="10"/>
      <c r="Q128" s="10"/>
      <c r="R128" s="10"/>
      <c r="S128" s="10"/>
      <c r="T128" s="10"/>
      <c r="U128" s="10"/>
      <c r="V128" s="10"/>
      <c r="W128" s="10"/>
      <c r="X128"/>
      <c r="Y128"/>
      <c r="Z128"/>
      <c r="AA128"/>
      <c r="AB128"/>
      <c r="AC128"/>
      <c r="AD128"/>
      <c r="AE128"/>
      <c r="AF128"/>
      <c r="AG128"/>
      <c r="AH128"/>
      <c r="AI128"/>
      <c r="AJ128"/>
      <c r="AK128"/>
      <c r="AL128"/>
      <c r="AM128"/>
      <c r="AN128"/>
      <c r="AO128"/>
      <c r="AP128"/>
      <c r="AQ128"/>
      <c r="AR128"/>
      <c r="AS128"/>
      <c r="AT128"/>
    </row>
    <row r="129" spans="3:46" s="1" customFormat="1" ht="12.75">
      <c r="C129" s="94" t="s">
        <v>51</v>
      </c>
      <c r="D129" s="94">
        <v>4.1</v>
      </c>
      <c r="E129" s="95">
        <v>817.7</v>
      </c>
      <c r="F129" s="95">
        <v>204.4</v>
      </c>
      <c r="G129" s="96">
        <v>27786</v>
      </c>
      <c r="H129" s="94"/>
      <c r="I129" s="95">
        <v>817.7</v>
      </c>
      <c r="J129" s="94">
        <f>I129/3</f>
        <v>272.56666666666666</v>
      </c>
      <c r="K129" s="94" t="s">
        <v>50</v>
      </c>
      <c r="L129" s="139" t="s">
        <v>40</v>
      </c>
      <c r="M129" s="77"/>
      <c r="N129" s="78"/>
      <c r="O129" s="78"/>
      <c r="P129" s="78"/>
      <c r="Q129" s="78"/>
      <c r="R129" s="78"/>
      <c r="S129" s="78"/>
      <c r="T129" s="78"/>
      <c r="U129" s="78"/>
      <c r="V129" s="78"/>
      <c r="W129" s="79"/>
      <c r="X129" s="22">
        <f>SUM(M129:W129)</f>
        <v>0</v>
      </c>
      <c r="Y129" s="21"/>
      <c r="AM129"/>
      <c r="AN129"/>
      <c r="AO129"/>
      <c r="AP129"/>
      <c r="AQ129"/>
      <c r="AR129"/>
      <c r="AS129"/>
      <c r="AT129"/>
    </row>
    <row r="130" spans="3:46" s="1" customFormat="1" ht="12.75">
      <c r="C130" s="94" t="str">
        <f aca="true" t="shared" si="84" ref="C130:J130">C129</f>
        <v>35-13316</v>
      </c>
      <c r="D130" s="94">
        <f t="shared" si="84"/>
        <v>4.1</v>
      </c>
      <c r="E130" s="94">
        <f t="shared" si="84"/>
        <v>817.7</v>
      </c>
      <c r="F130" s="95">
        <f t="shared" si="84"/>
        <v>204.4</v>
      </c>
      <c r="G130" s="96">
        <f t="shared" si="84"/>
        <v>27786</v>
      </c>
      <c r="H130" s="94">
        <f t="shared" si="84"/>
        <v>0</v>
      </c>
      <c r="I130" s="95">
        <f t="shared" si="84"/>
        <v>817.7</v>
      </c>
      <c r="J130" s="94">
        <f t="shared" si="84"/>
        <v>272.56666666666666</v>
      </c>
      <c r="K130" s="94" t="s">
        <v>47</v>
      </c>
      <c r="L130" s="139" t="s">
        <v>41</v>
      </c>
      <c r="M130" s="80"/>
      <c r="N130" s="11"/>
      <c r="O130" s="11"/>
      <c r="P130" s="11"/>
      <c r="Q130" s="11"/>
      <c r="R130" s="11"/>
      <c r="S130" s="11"/>
      <c r="T130" s="11"/>
      <c r="U130" s="11"/>
      <c r="V130" s="11"/>
      <c r="W130" s="81"/>
      <c r="X130" s="22">
        <f>SUM(M130:W130)</f>
        <v>0</v>
      </c>
      <c r="AM130"/>
      <c r="AN130"/>
      <c r="AO130"/>
      <c r="AP130"/>
      <c r="AQ130"/>
      <c r="AR130"/>
      <c r="AS130"/>
      <c r="AT130"/>
    </row>
    <row r="131" spans="3:46" s="1" customFormat="1" ht="15.75">
      <c r="C131" s="14" t="s">
        <v>54</v>
      </c>
      <c r="D131"/>
      <c r="E131"/>
      <c r="F131"/>
      <c r="G131"/>
      <c r="H131"/>
      <c r="I131"/>
      <c r="J131"/>
      <c r="K131"/>
      <c r="L131" s="139"/>
      <c r="M131" s="82"/>
      <c r="N131" s="83"/>
      <c r="O131" s="83"/>
      <c r="P131" s="83"/>
      <c r="Q131" s="83"/>
      <c r="R131" s="83"/>
      <c r="S131" s="83"/>
      <c r="T131" s="83"/>
      <c r="U131" s="83"/>
      <c r="V131" s="83"/>
      <c r="W131" s="84"/>
      <c r="X131"/>
      <c r="Y131"/>
      <c r="Z131"/>
      <c r="AM131"/>
      <c r="AN131"/>
      <c r="AO131"/>
      <c r="AP131"/>
      <c r="AQ131"/>
      <c r="AR131"/>
      <c r="AS131"/>
      <c r="AT131"/>
    </row>
    <row r="132" spans="3:46" s="1" customFormat="1" ht="12.75">
      <c r="C132" s="94" t="str">
        <f aca="true" t="shared" si="85" ref="C132:K132">C129</f>
        <v>35-13316</v>
      </c>
      <c r="D132" s="94">
        <f t="shared" si="85"/>
        <v>4.1</v>
      </c>
      <c r="E132" s="94">
        <f t="shared" si="85"/>
        <v>817.7</v>
      </c>
      <c r="F132" s="95">
        <f t="shared" si="85"/>
        <v>204.4</v>
      </c>
      <c r="G132" s="96">
        <f t="shared" si="85"/>
        <v>27786</v>
      </c>
      <c r="H132" s="94">
        <f t="shared" si="85"/>
        <v>0</v>
      </c>
      <c r="I132" s="95">
        <f t="shared" si="85"/>
        <v>817.7</v>
      </c>
      <c r="J132" s="94">
        <f t="shared" si="85"/>
        <v>272.56666666666666</v>
      </c>
      <c r="K132" s="94" t="str">
        <f t="shared" si="85"/>
        <v>SP053158</v>
      </c>
      <c r="L132" s="139" t="s">
        <v>42</v>
      </c>
      <c r="M132" s="80"/>
      <c r="N132" s="11"/>
      <c r="O132" s="11"/>
      <c r="P132" s="11"/>
      <c r="Q132" s="11"/>
      <c r="R132" s="11"/>
      <c r="S132" s="11"/>
      <c r="T132" s="11"/>
      <c r="U132" s="11"/>
      <c r="V132" s="11"/>
      <c r="W132" s="81"/>
      <c r="X132" s="22">
        <f>SUM(M132:W132)</f>
        <v>0</v>
      </c>
      <c r="Y132" s="21"/>
      <c r="Z132"/>
      <c r="AM132"/>
      <c r="AN132"/>
      <c r="AO132"/>
      <c r="AP132"/>
      <c r="AQ132"/>
      <c r="AR132"/>
      <c r="AS132"/>
      <c r="AT132"/>
    </row>
    <row r="133" spans="3:46" s="1" customFormat="1" ht="12.75">
      <c r="C133" s="97" t="str">
        <f aca="true" t="shared" si="86" ref="C133:H133">C129</f>
        <v>35-13316</v>
      </c>
      <c r="D133" s="97">
        <f t="shared" si="86"/>
        <v>4.1</v>
      </c>
      <c r="E133" s="97">
        <f t="shared" si="86"/>
        <v>817.7</v>
      </c>
      <c r="F133" s="99">
        <f t="shared" si="86"/>
        <v>204.4</v>
      </c>
      <c r="G133" s="98">
        <f t="shared" si="86"/>
        <v>27786</v>
      </c>
      <c r="H133" s="97">
        <f t="shared" si="86"/>
        <v>0</v>
      </c>
      <c r="I133" s="99">
        <f>I129</f>
        <v>817.7</v>
      </c>
      <c r="J133" s="97">
        <f>J129</f>
        <v>272.56666666666666</v>
      </c>
      <c r="K133" s="97" t="str">
        <f>K130</f>
        <v>SP074164</v>
      </c>
      <c r="L133" s="139" t="s">
        <v>43</v>
      </c>
      <c r="M133" s="85"/>
      <c r="N133" s="86"/>
      <c r="O133" s="86"/>
      <c r="P133" s="86"/>
      <c r="Q133" s="86"/>
      <c r="R133" s="86"/>
      <c r="S133" s="86"/>
      <c r="T133" s="86"/>
      <c r="U133" s="86"/>
      <c r="V133" s="86"/>
      <c r="W133" s="87"/>
      <c r="X133" s="22">
        <f>SUM(M133:W133)</f>
        <v>0</v>
      </c>
      <c r="Y133" s="21"/>
      <c r="Z133"/>
      <c r="AM133"/>
      <c r="AN133"/>
      <c r="AO133"/>
      <c r="AP133"/>
      <c r="AQ133"/>
      <c r="AR133"/>
      <c r="AS133"/>
      <c r="AT133"/>
    </row>
    <row r="134" spans="3:46" s="1" customFormat="1" ht="12.75">
      <c r="C134" s="18"/>
      <c r="D134" s="18"/>
      <c r="E134" s="19"/>
      <c r="F134" s="19"/>
      <c r="G134" s="20"/>
      <c r="H134" s="18"/>
      <c r="I134" s="18"/>
      <c r="L134" s="140"/>
      <c r="M134" s="7"/>
      <c r="N134" s="7"/>
      <c r="O134" s="7"/>
      <c r="P134" s="7"/>
      <c r="Q134" s="7"/>
      <c r="R134" s="7"/>
      <c r="S134" s="7"/>
      <c r="T134" s="7"/>
      <c r="U134" s="7"/>
      <c r="V134" s="7"/>
      <c r="W134" s="22"/>
      <c r="AL134"/>
      <c r="AM134"/>
      <c r="AN134"/>
      <c r="AO134"/>
      <c r="AP134"/>
      <c r="AQ134"/>
      <c r="AR134"/>
      <c r="AS134"/>
      <c r="AT134"/>
    </row>
    <row r="135" spans="3:46" s="1" customFormat="1" ht="12.75">
      <c r="C135" s="18"/>
      <c r="D135" s="18"/>
      <c r="E135" s="18"/>
      <c r="F135" s="19"/>
      <c r="G135" s="19"/>
      <c r="H135" s="40" t="s">
        <v>33</v>
      </c>
      <c r="I135" s="62"/>
      <c r="J135" s="2"/>
      <c r="K135" s="2"/>
      <c r="L135" s="29" t="s">
        <v>84</v>
      </c>
      <c r="M135" s="30">
        <f>IF(M130=0,0,IF(M129=0,1,((M130/M129)-1)))</f>
        <v>0</v>
      </c>
      <c r="N135" s="30">
        <f aca="true" t="shared" si="87" ref="N135:W135">IF(N130=0,0,IF(N129=0,1,((N130/N129)-1)))</f>
        <v>0</v>
      </c>
      <c r="O135" s="30">
        <f t="shared" si="87"/>
        <v>0</v>
      </c>
      <c r="P135" s="30">
        <f t="shared" si="87"/>
        <v>0</v>
      </c>
      <c r="Q135" s="30">
        <f t="shared" si="87"/>
        <v>0</v>
      </c>
      <c r="R135" s="30">
        <f t="shared" si="87"/>
        <v>0</v>
      </c>
      <c r="S135" s="30">
        <f t="shared" si="87"/>
        <v>0</v>
      </c>
      <c r="T135" s="30">
        <f t="shared" si="87"/>
        <v>0</v>
      </c>
      <c r="U135" s="30">
        <f t="shared" si="87"/>
        <v>0</v>
      </c>
      <c r="V135" s="30">
        <f t="shared" si="87"/>
        <v>0</v>
      </c>
      <c r="W135" s="31">
        <f t="shared" si="87"/>
        <v>0</v>
      </c>
      <c r="X135"/>
      <c r="Y135"/>
      <c r="Z135" s="62"/>
      <c r="AA135" s="29" t="s">
        <v>30</v>
      </c>
      <c r="AB135" s="73">
        <f aca="true" t="shared" si="88" ref="AB135:AL135">IF(M135&gt;0.1,1,0)</f>
        <v>0</v>
      </c>
      <c r="AC135" s="73">
        <f t="shared" si="88"/>
        <v>0</v>
      </c>
      <c r="AD135" s="73">
        <f t="shared" si="88"/>
        <v>0</v>
      </c>
      <c r="AE135" s="73">
        <f t="shared" si="88"/>
        <v>0</v>
      </c>
      <c r="AF135" s="73">
        <f t="shared" si="88"/>
        <v>0</v>
      </c>
      <c r="AG135" s="73">
        <f t="shared" si="88"/>
        <v>0</v>
      </c>
      <c r="AH135" s="73">
        <f t="shared" si="88"/>
        <v>0</v>
      </c>
      <c r="AI135" s="73">
        <f t="shared" si="88"/>
        <v>0</v>
      </c>
      <c r="AJ135" s="73">
        <f t="shared" si="88"/>
        <v>0</v>
      </c>
      <c r="AK135" s="73">
        <f t="shared" si="88"/>
        <v>0</v>
      </c>
      <c r="AL135" s="74">
        <f t="shared" si="88"/>
        <v>0</v>
      </c>
      <c r="AM135"/>
      <c r="AN135"/>
      <c r="AO135"/>
      <c r="AP135"/>
      <c r="AQ135"/>
      <c r="AR135"/>
      <c r="AS135"/>
      <c r="AT135"/>
    </row>
    <row r="136" spans="3:46" s="1" customFormat="1" ht="12.75">
      <c r="C136" s="18"/>
      <c r="D136" s="18"/>
      <c r="E136" s="18"/>
      <c r="F136" s="19"/>
      <c r="G136" s="19"/>
      <c r="H136" s="20"/>
      <c r="I136" s="63"/>
      <c r="J136" s="4"/>
      <c r="K136" s="10"/>
      <c r="L136" s="13" t="str">
        <f>"Mitigation Check 2: &gt; "&amp;TRUNC($E$3,0)&amp;$F$4</f>
        <v>Mitigation Check 2: &gt; 6 AF/A:</v>
      </c>
      <c r="M136" s="11">
        <f aca="true" t="shared" si="89" ref="M136:W136">M130-M129</f>
        <v>0</v>
      </c>
      <c r="N136" s="11">
        <f t="shared" si="89"/>
        <v>0</v>
      </c>
      <c r="O136" s="11">
        <f t="shared" si="89"/>
        <v>0</v>
      </c>
      <c r="P136" s="11">
        <f t="shared" si="89"/>
        <v>0</v>
      </c>
      <c r="Q136" s="11">
        <f t="shared" si="89"/>
        <v>0</v>
      </c>
      <c r="R136" s="11">
        <f t="shared" si="89"/>
        <v>0</v>
      </c>
      <c r="S136" s="11">
        <f t="shared" si="89"/>
        <v>0</v>
      </c>
      <c r="T136" s="11">
        <f t="shared" si="89"/>
        <v>0</v>
      </c>
      <c r="U136" s="11">
        <f t="shared" si="89"/>
        <v>0</v>
      </c>
      <c r="V136" s="11">
        <f t="shared" si="89"/>
        <v>0</v>
      </c>
      <c r="W136" s="33">
        <f t="shared" si="89"/>
        <v>0</v>
      </c>
      <c r="X136"/>
      <c r="Y136"/>
      <c r="Z136" s="63"/>
      <c r="AA136" s="12" t="s">
        <v>30</v>
      </c>
      <c r="AB136" s="24">
        <f aca="true" t="shared" si="90" ref="AB136:AL136">IF(M136&gt;$E$3,1,0)</f>
        <v>0</v>
      </c>
      <c r="AC136" s="24">
        <f t="shared" si="90"/>
        <v>0</v>
      </c>
      <c r="AD136" s="24">
        <f t="shared" si="90"/>
        <v>0</v>
      </c>
      <c r="AE136" s="24">
        <f t="shared" si="90"/>
        <v>0</v>
      </c>
      <c r="AF136" s="24">
        <f t="shared" si="90"/>
        <v>0</v>
      </c>
      <c r="AG136" s="24">
        <f t="shared" si="90"/>
        <v>0</v>
      </c>
      <c r="AH136" s="24">
        <f t="shared" si="90"/>
        <v>0</v>
      </c>
      <c r="AI136" s="24">
        <f t="shared" si="90"/>
        <v>0</v>
      </c>
      <c r="AJ136" s="24">
        <f t="shared" si="90"/>
        <v>0</v>
      </c>
      <c r="AK136" s="24">
        <f t="shared" si="90"/>
        <v>0</v>
      </c>
      <c r="AL136" s="32">
        <f t="shared" si="90"/>
        <v>0</v>
      </c>
      <c r="AM136"/>
      <c r="AN136"/>
      <c r="AO136"/>
      <c r="AP136"/>
      <c r="AQ136"/>
      <c r="AR136"/>
      <c r="AS136"/>
      <c r="AT136"/>
    </row>
    <row r="137" spans="3:46" s="1" customFormat="1" ht="12.75">
      <c r="C137" s="18"/>
      <c r="D137" s="18"/>
      <c r="E137" s="18"/>
      <c r="F137" s="19"/>
      <c r="G137" s="19"/>
      <c r="H137" s="20"/>
      <c r="I137" s="63"/>
      <c r="J137" s="4"/>
      <c r="K137" s="10"/>
      <c r="L137" s="12" t="s">
        <v>85</v>
      </c>
      <c r="M137" s="23">
        <f>IF($X130=0,0,(M130/$X130))</f>
        <v>0</v>
      </c>
      <c r="N137" s="23">
        <f aca="true" t="shared" si="91" ref="N137:W137">IF($X130=0,0,(N130/$X130))</f>
        <v>0</v>
      </c>
      <c r="O137" s="23">
        <f t="shared" si="91"/>
        <v>0</v>
      </c>
      <c r="P137" s="23">
        <f t="shared" si="91"/>
        <v>0</v>
      </c>
      <c r="Q137" s="23">
        <f t="shared" si="91"/>
        <v>0</v>
      </c>
      <c r="R137" s="23">
        <f t="shared" si="91"/>
        <v>0</v>
      </c>
      <c r="S137" s="23">
        <f t="shared" si="91"/>
        <v>0</v>
      </c>
      <c r="T137" s="23">
        <f t="shared" si="91"/>
        <v>0</v>
      </c>
      <c r="U137" s="23">
        <f t="shared" si="91"/>
        <v>0</v>
      </c>
      <c r="V137" s="23">
        <f t="shared" si="91"/>
        <v>0</v>
      </c>
      <c r="W137" s="34">
        <f t="shared" si="91"/>
        <v>0</v>
      </c>
      <c r="X137"/>
      <c r="Y137"/>
      <c r="Z137" s="64"/>
      <c r="AA137" s="38" t="s">
        <v>30</v>
      </c>
      <c r="AB137" s="75">
        <f aca="true" t="shared" si="92" ref="AB137:AL137">IF(M137&gt;0.1,1,0)</f>
        <v>0</v>
      </c>
      <c r="AC137" s="75">
        <f t="shared" si="92"/>
        <v>0</v>
      </c>
      <c r="AD137" s="75">
        <f t="shared" si="92"/>
        <v>0</v>
      </c>
      <c r="AE137" s="75">
        <f t="shared" si="92"/>
        <v>0</v>
      </c>
      <c r="AF137" s="75">
        <f t="shared" si="92"/>
        <v>0</v>
      </c>
      <c r="AG137" s="75">
        <f t="shared" si="92"/>
        <v>0</v>
      </c>
      <c r="AH137" s="75">
        <f t="shared" si="92"/>
        <v>0</v>
      </c>
      <c r="AI137" s="75">
        <f t="shared" si="92"/>
        <v>0</v>
      </c>
      <c r="AJ137" s="75">
        <f t="shared" si="92"/>
        <v>0</v>
      </c>
      <c r="AK137" s="75">
        <f t="shared" si="92"/>
        <v>0</v>
      </c>
      <c r="AL137" s="76">
        <f t="shared" si="92"/>
        <v>0</v>
      </c>
      <c r="AM137"/>
      <c r="AN137"/>
      <c r="AO137"/>
      <c r="AP137"/>
      <c r="AQ137"/>
      <c r="AR137"/>
      <c r="AS137"/>
      <c r="AT137"/>
    </row>
    <row r="138" spans="3:46" s="1" customFormat="1" ht="12.75">
      <c r="C138" s="18"/>
      <c r="D138" s="18"/>
      <c r="E138" s="18"/>
      <c r="F138" s="19"/>
      <c r="G138" s="19"/>
      <c r="H138" s="20"/>
      <c r="I138" s="63"/>
      <c r="J138" s="4"/>
      <c r="K138" s="10"/>
      <c r="L138" s="12" t="s">
        <v>31</v>
      </c>
      <c r="M138" s="10" t="str">
        <f aca="true" t="shared" si="93" ref="M138:W138">IF(SUM(AB135,AB136,AB137)=3,"YES","NO")</f>
        <v>NO</v>
      </c>
      <c r="N138" s="10" t="str">
        <f t="shared" si="93"/>
        <v>NO</v>
      </c>
      <c r="O138" s="10" t="str">
        <f t="shared" si="93"/>
        <v>NO</v>
      </c>
      <c r="P138" s="10" t="str">
        <f t="shared" si="93"/>
        <v>NO</v>
      </c>
      <c r="Q138" s="10" t="str">
        <f t="shared" si="93"/>
        <v>NO</v>
      </c>
      <c r="R138" s="10" t="str">
        <f t="shared" si="93"/>
        <v>NO</v>
      </c>
      <c r="S138" s="10" t="str">
        <f t="shared" si="93"/>
        <v>NO</v>
      </c>
      <c r="T138" s="10" t="str">
        <f t="shared" si="93"/>
        <v>NO</v>
      </c>
      <c r="U138" s="10" t="str">
        <f t="shared" si="93"/>
        <v>NO</v>
      </c>
      <c r="V138" s="10" t="str">
        <f t="shared" si="93"/>
        <v>NO</v>
      </c>
      <c r="W138" s="35" t="str">
        <f t="shared" si="93"/>
        <v>NO</v>
      </c>
      <c r="X138"/>
      <c r="Y138"/>
      <c r="AM138"/>
      <c r="AN138"/>
      <c r="AO138"/>
      <c r="AP138"/>
      <c r="AQ138"/>
      <c r="AR138"/>
      <c r="AS138"/>
      <c r="AT138"/>
    </row>
    <row r="139" spans="3:46" s="1" customFormat="1" ht="12.75">
      <c r="C139" s="18"/>
      <c r="D139" s="18"/>
      <c r="E139" s="18"/>
      <c r="F139" s="19"/>
      <c r="G139" s="19"/>
      <c r="H139" s="20"/>
      <c r="I139" s="64"/>
      <c r="J139" s="36"/>
      <c r="K139" s="37"/>
      <c r="L139" s="38" t="s">
        <v>32</v>
      </c>
      <c r="M139" s="8">
        <f aca="true" t="shared" si="94" ref="M139:W139">M130-M129</f>
        <v>0</v>
      </c>
      <c r="N139" s="8">
        <f t="shared" si="94"/>
        <v>0</v>
      </c>
      <c r="O139" s="8">
        <f t="shared" si="94"/>
        <v>0</v>
      </c>
      <c r="P139" s="8">
        <f t="shared" si="94"/>
        <v>0</v>
      </c>
      <c r="Q139" s="8">
        <f t="shared" si="94"/>
        <v>0</v>
      </c>
      <c r="R139" s="8">
        <f t="shared" si="94"/>
        <v>0</v>
      </c>
      <c r="S139" s="8">
        <f t="shared" si="94"/>
        <v>0</v>
      </c>
      <c r="T139" s="8">
        <f t="shared" si="94"/>
        <v>0</v>
      </c>
      <c r="U139" s="8">
        <f t="shared" si="94"/>
        <v>0</v>
      </c>
      <c r="V139" s="8">
        <f t="shared" si="94"/>
        <v>0</v>
      </c>
      <c r="W139" s="39">
        <f t="shared" si="94"/>
        <v>0</v>
      </c>
      <c r="X139"/>
      <c r="Y139"/>
      <c r="AM139"/>
      <c r="AN139"/>
      <c r="AO139"/>
      <c r="AP139"/>
      <c r="AQ139"/>
      <c r="AR139"/>
      <c r="AS139"/>
      <c r="AT139"/>
    </row>
    <row r="140" spans="3:46" s="1" customFormat="1" ht="12.75">
      <c r="C140" s="18"/>
      <c r="D140" s="18"/>
      <c r="E140" s="18"/>
      <c r="F140" s="19"/>
      <c r="G140" s="19"/>
      <c r="H140" s="20"/>
      <c r="J140" s="18"/>
      <c r="L140" s="13"/>
      <c r="M140" s="7"/>
      <c r="N140" s="7"/>
      <c r="O140" s="7"/>
      <c r="P140" s="7"/>
      <c r="Q140" s="7"/>
      <c r="R140" s="7"/>
      <c r="S140" s="7"/>
      <c r="T140" s="7"/>
      <c r="U140" s="7"/>
      <c r="V140" s="7"/>
      <c r="W140" s="7"/>
      <c r="X140"/>
      <c r="Y140"/>
      <c r="AM140"/>
      <c r="AN140"/>
      <c r="AO140"/>
      <c r="AP140"/>
      <c r="AQ140"/>
      <c r="AR140"/>
      <c r="AS140"/>
      <c r="AT140"/>
    </row>
    <row r="141" spans="3:46" s="1" customFormat="1" ht="12.75">
      <c r="C141" s="18"/>
      <c r="D141" s="18"/>
      <c r="E141" s="18"/>
      <c r="F141" s="19"/>
      <c r="G141" s="19"/>
      <c r="H141" s="40" t="s">
        <v>34</v>
      </c>
      <c r="I141" s="62"/>
      <c r="J141" s="2"/>
      <c r="K141" s="2"/>
      <c r="L141" s="29" t="s">
        <v>84</v>
      </c>
      <c r="M141" s="30">
        <f>IF(M133=0,0,IF(M132=0,1,((M133/M132)-1)))</f>
        <v>0</v>
      </c>
      <c r="N141" s="30">
        <f aca="true" t="shared" si="95" ref="N141:W141">IF(N133=0,0,IF(N132=0,1,((N133/N132)-1)))</f>
        <v>0</v>
      </c>
      <c r="O141" s="30">
        <f t="shared" si="95"/>
        <v>0</v>
      </c>
      <c r="P141" s="30">
        <f t="shared" si="95"/>
        <v>0</v>
      </c>
      <c r="Q141" s="30">
        <f t="shared" si="95"/>
        <v>0</v>
      </c>
      <c r="R141" s="30">
        <f t="shared" si="95"/>
        <v>0</v>
      </c>
      <c r="S141" s="30">
        <f t="shared" si="95"/>
        <v>0</v>
      </c>
      <c r="T141" s="30">
        <f t="shared" si="95"/>
        <v>0</v>
      </c>
      <c r="U141" s="30">
        <f t="shared" si="95"/>
        <v>0</v>
      </c>
      <c r="V141" s="30">
        <f t="shared" si="95"/>
        <v>0</v>
      </c>
      <c r="W141" s="31">
        <f t="shared" si="95"/>
        <v>0</v>
      </c>
      <c r="X141" s="25"/>
      <c r="Y141" s="21"/>
      <c r="AM141"/>
      <c r="AN141"/>
      <c r="AO141"/>
      <c r="AP141"/>
      <c r="AQ141"/>
      <c r="AR141"/>
      <c r="AS141"/>
      <c r="AT141"/>
    </row>
    <row r="142" spans="3:46" s="1" customFormat="1" ht="12.75">
      <c r="C142" s="18"/>
      <c r="D142" s="18"/>
      <c r="E142" s="18"/>
      <c r="F142" s="19"/>
      <c r="G142" s="19"/>
      <c r="H142" s="20"/>
      <c r="I142" s="65"/>
      <c r="J142" s="4"/>
      <c r="K142" s="10"/>
      <c r="L142" s="13" t="str">
        <f>"Mitigation Check 2: &gt; "&amp;$E$3&amp;$F$4</f>
        <v>Mitigation Check 2: &gt; 6 AF/A:</v>
      </c>
      <c r="M142" s="11">
        <f>M133-M132</f>
        <v>0</v>
      </c>
      <c r="N142" s="11">
        <f aca="true" t="shared" si="96" ref="N142:W142">N133-N132</f>
        <v>0</v>
      </c>
      <c r="O142" s="11">
        <f t="shared" si="96"/>
        <v>0</v>
      </c>
      <c r="P142" s="11">
        <f t="shared" si="96"/>
        <v>0</v>
      </c>
      <c r="Q142" s="11">
        <f t="shared" si="96"/>
        <v>0</v>
      </c>
      <c r="R142" s="11">
        <f t="shared" si="96"/>
        <v>0</v>
      </c>
      <c r="S142" s="11">
        <f t="shared" si="96"/>
        <v>0</v>
      </c>
      <c r="T142" s="11">
        <f t="shared" si="96"/>
        <v>0</v>
      </c>
      <c r="U142" s="11">
        <f t="shared" si="96"/>
        <v>0</v>
      </c>
      <c r="V142" s="11">
        <f t="shared" si="96"/>
        <v>0</v>
      </c>
      <c r="W142" s="33">
        <f t="shared" si="96"/>
        <v>0</v>
      </c>
      <c r="X142" s="25"/>
      <c r="Y142" s="21"/>
      <c r="Z142" s="62"/>
      <c r="AA142" s="29" t="s">
        <v>30</v>
      </c>
      <c r="AB142" s="73">
        <f aca="true" t="shared" si="97" ref="AB142:AL142">IF(M141&gt;0.1,1,0)</f>
        <v>0</v>
      </c>
      <c r="AC142" s="73">
        <f t="shared" si="97"/>
        <v>0</v>
      </c>
      <c r="AD142" s="73">
        <f t="shared" si="97"/>
        <v>0</v>
      </c>
      <c r="AE142" s="73">
        <f t="shared" si="97"/>
        <v>0</v>
      </c>
      <c r="AF142" s="73">
        <f t="shared" si="97"/>
        <v>0</v>
      </c>
      <c r="AG142" s="73">
        <f t="shared" si="97"/>
        <v>0</v>
      </c>
      <c r="AH142" s="73">
        <f t="shared" si="97"/>
        <v>0</v>
      </c>
      <c r="AI142" s="73">
        <f t="shared" si="97"/>
        <v>0</v>
      </c>
      <c r="AJ142" s="73">
        <f t="shared" si="97"/>
        <v>0</v>
      </c>
      <c r="AK142" s="73">
        <f t="shared" si="97"/>
        <v>0</v>
      </c>
      <c r="AL142" s="74">
        <f t="shared" si="97"/>
        <v>0</v>
      </c>
      <c r="AM142"/>
      <c r="AN142"/>
      <c r="AO142"/>
      <c r="AP142"/>
      <c r="AQ142"/>
      <c r="AR142"/>
      <c r="AS142"/>
      <c r="AT142"/>
    </row>
    <row r="143" spans="3:46" s="1" customFormat="1" ht="12.75">
      <c r="C143" s="18"/>
      <c r="D143" s="18"/>
      <c r="E143" s="18"/>
      <c r="F143" s="19"/>
      <c r="G143" s="19"/>
      <c r="H143" s="20"/>
      <c r="I143" s="66"/>
      <c r="J143" s="47"/>
      <c r="K143" s="10"/>
      <c r="L143" s="12"/>
      <c r="M143" s="23"/>
      <c r="N143" s="23"/>
      <c r="O143" s="23"/>
      <c r="P143" s="23"/>
      <c r="Q143" s="23"/>
      <c r="R143" s="23"/>
      <c r="S143" s="23"/>
      <c r="T143" s="23"/>
      <c r="U143" s="23"/>
      <c r="V143" s="23"/>
      <c r="W143" s="34"/>
      <c r="X143" s="25"/>
      <c r="Y143" s="21"/>
      <c r="Z143" s="63"/>
      <c r="AA143" s="12" t="s">
        <v>30</v>
      </c>
      <c r="AB143" s="24">
        <f aca="true" t="shared" si="98" ref="AB143:AL143">IF(M142&gt;$E$3,1,0)</f>
        <v>0</v>
      </c>
      <c r="AC143" s="24">
        <f t="shared" si="98"/>
        <v>0</v>
      </c>
      <c r="AD143" s="24">
        <f t="shared" si="98"/>
        <v>0</v>
      </c>
      <c r="AE143" s="24">
        <f t="shared" si="98"/>
        <v>0</v>
      </c>
      <c r="AF143" s="24">
        <f t="shared" si="98"/>
        <v>0</v>
      </c>
      <c r="AG143" s="24">
        <f t="shared" si="98"/>
        <v>0</v>
      </c>
      <c r="AH143" s="24">
        <f t="shared" si="98"/>
        <v>0</v>
      </c>
      <c r="AI143" s="24">
        <f t="shared" si="98"/>
        <v>0</v>
      </c>
      <c r="AJ143" s="24">
        <f t="shared" si="98"/>
        <v>0</v>
      </c>
      <c r="AK143" s="24">
        <f t="shared" si="98"/>
        <v>0</v>
      </c>
      <c r="AL143" s="32">
        <f t="shared" si="98"/>
        <v>0</v>
      </c>
      <c r="AM143"/>
      <c r="AN143"/>
      <c r="AO143"/>
      <c r="AP143"/>
      <c r="AQ143"/>
      <c r="AR143"/>
      <c r="AS143"/>
      <c r="AT143"/>
    </row>
    <row r="144" spans="3:46" s="1" customFormat="1" ht="12.75">
      <c r="C144" s="18"/>
      <c r="D144" s="18"/>
      <c r="E144" s="18"/>
      <c r="F144" s="19"/>
      <c r="G144" s="19"/>
      <c r="H144" s="20"/>
      <c r="I144" s="65"/>
      <c r="J144" s="4"/>
      <c r="K144" s="10"/>
      <c r="L144" s="12" t="s">
        <v>31</v>
      </c>
      <c r="M144" s="10" t="str">
        <f aca="true" t="shared" si="99" ref="M144:W144">IF(SUM(AB142,AB143)=2,"YES","NO")</f>
        <v>NO</v>
      </c>
      <c r="N144" s="10" t="str">
        <f t="shared" si="99"/>
        <v>NO</v>
      </c>
      <c r="O144" s="10" t="str">
        <f t="shared" si="99"/>
        <v>NO</v>
      </c>
      <c r="P144" s="10" t="str">
        <f t="shared" si="99"/>
        <v>NO</v>
      </c>
      <c r="Q144" s="10" t="str">
        <f t="shared" si="99"/>
        <v>NO</v>
      </c>
      <c r="R144" s="10" t="str">
        <f t="shared" si="99"/>
        <v>NO</v>
      </c>
      <c r="S144" s="10" t="str">
        <f t="shared" si="99"/>
        <v>NO</v>
      </c>
      <c r="T144" s="10" t="str">
        <f t="shared" si="99"/>
        <v>NO</v>
      </c>
      <c r="U144" s="10" t="str">
        <f t="shared" si="99"/>
        <v>NO</v>
      </c>
      <c r="V144" s="10" t="str">
        <f t="shared" si="99"/>
        <v>NO</v>
      </c>
      <c r="W144" s="35" t="str">
        <f t="shared" si="99"/>
        <v>NO</v>
      </c>
      <c r="X144" s="25"/>
      <c r="Y144" s="21"/>
      <c r="Z144" s="64"/>
      <c r="AA144" s="38"/>
      <c r="AB144" s="75"/>
      <c r="AC144" s="75"/>
      <c r="AD144" s="75"/>
      <c r="AE144" s="75"/>
      <c r="AF144" s="75"/>
      <c r="AG144" s="75"/>
      <c r="AH144" s="75"/>
      <c r="AI144" s="75"/>
      <c r="AJ144" s="75"/>
      <c r="AK144" s="75"/>
      <c r="AL144" s="76"/>
      <c r="AM144"/>
      <c r="AN144"/>
      <c r="AO144"/>
      <c r="AP144"/>
      <c r="AQ144"/>
      <c r="AR144"/>
      <c r="AS144"/>
      <c r="AT144"/>
    </row>
    <row r="145" spans="3:46" s="1" customFormat="1" ht="12.75">
      <c r="C145" s="18"/>
      <c r="D145" s="18"/>
      <c r="E145" s="18"/>
      <c r="F145" s="19"/>
      <c r="G145" s="19"/>
      <c r="H145" s="20"/>
      <c r="I145" s="67"/>
      <c r="J145" s="36"/>
      <c r="K145" s="37"/>
      <c r="L145" s="38" t="s">
        <v>32</v>
      </c>
      <c r="M145" s="8">
        <f>M133-M132</f>
        <v>0</v>
      </c>
      <c r="N145" s="8">
        <f aca="true" t="shared" si="100" ref="N145:W145">N133-N132</f>
        <v>0</v>
      </c>
      <c r="O145" s="8">
        <f t="shared" si="100"/>
        <v>0</v>
      </c>
      <c r="P145" s="8">
        <f t="shared" si="100"/>
        <v>0</v>
      </c>
      <c r="Q145" s="8">
        <f t="shared" si="100"/>
        <v>0</v>
      </c>
      <c r="R145" s="8">
        <f t="shared" si="100"/>
        <v>0</v>
      </c>
      <c r="S145" s="8">
        <f t="shared" si="100"/>
        <v>0</v>
      </c>
      <c r="T145" s="8">
        <f t="shared" si="100"/>
        <v>0</v>
      </c>
      <c r="U145" s="8">
        <f t="shared" si="100"/>
        <v>0</v>
      </c>
      <c r="V145" s="8">
        <f t="shared" si="100"/>
        <v>0</v>
      </c>
      <c r="W145" s="39">
        <f t="shared" si="100"/>
        <v>0</v>
      </c>
      <c r="X145" s="25"/>
      <c r="Y145" s="21"/>
      <c r="AM145"/>
      <c r="AN145"/>
      <c r="AO145"/>
      <c r="AP145"/>
      <c r="AQ145"/>
      <c r="AR145"/>
      <c r="AS145"/>
      <c r="AT145"/>
    </row>
    <row r="146" spans="3:46" s="1" customFormat="1" ht="12.75">
      <c r="C146" s="18"/>
      <c r="D146" s="18"/>
      <c r="E146" s="18"/>
      <c r="F146" s="19"/>
      <c r="G146" s="19"/>
      <c r="H146" s="20"/>
      <c r="I146" s="4"/>
      <c r="J146" s="4"/>
      <c r="K146" s="10"/>
      <c r="L146" s="12"/>
      <c r="M146" s="11"/>
      <c r="N146" s="11"/>
      <c r="O146" s="11"/>
      <c r="P146" s="11"/>
      <c r="Q146" s="11"/>
      <c r="R146" s="11"/>
      <c r="S146" s="11"/>
      <c r="T146" s="11"/>
      <c r="U146" s="11"/>
      <c r="V146" s="11"/>
      <c r="W146" s="11"/>
      <c r="X146" s="25"/>
      <c r="Y146" s="21"/>
      <c r="AM146"/>
      <c r="AN146"/>
      <c r="AO146"/>
      <c r="AP146"/>
      <c r="AQ146"/>
      <c r="AR146"/>
      <c r="AS146"/>
      <c r="AT146"/>
    </row>
    <row r="147" spans="1:46" s="1" customFormat="1" ht="15.75">
      <c r="A147"/>
      <c r="B147"/>
      <c r="C147" s="14" t="s">
        <v>75</v>
      </c>
      <c r="D147"/>
      <c r="E147" s="41"/>
      <c r="F147" s="43"/>
      <c r="G147" s="9"/>
      <c r="H147" s="42"/>
      <c r="I147" s="44"/>
      <c r="J147"/>
      <c r="K147"/>
      <c r="L147" s="13"/>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row>
    <row r="148" spans="1:46" s="1" customFormat="1" ht="12.75">
      <c r="A148"/>
      <c r="B148"/>
      <c r="C148"/>
      <c r="D148"/>
      <c r="E148"/>
      <c r="F148"/>
      <c r="G148"/>
      <c r="H148"/>
      <c r="I148"/>
      <c r="J148"/>
      <c r="K148"/>
      <c r="L148" s="13"/>
      <c r="M148" t="str">
        <f>"Impact by Reach (AF/"&amp;$F$3</f>
        <v>Impact by Reach (AF/Annum)</v>
      </c>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row>
    <row r="149" spans="1:46" s="1" customFormat="1" ht="12.75">
      <c r="A149"/>
      <c r="B149"/>
      <c r="C149" s="2" t="s">
        <v>0</v>
      </c>
      <c r="D149" s="2" t="s">
        <v>1</v>
      </c>
      <c r="E149" s="2" t="s">
        <v>48</v>
      </c>
      <c r="F149" s="2" t="s">
        <v>5</v>
      </c>
      <c r="G149" s="2" t="s">
        <v>6</v>
      </c>
      <c r="H149" s="2" t="s">
        <v>8</v>
      </c>
      <c r="I149" s="198" t="s">
        <v>35</v>
      </c>
      <c r="J149" s="198"/>
      <c r="K149" s="5" t="s">
        <v>10</v>
      </c>
      <c r="L149" s="13"/>
      <c r="M149" s="2" t="s">
        <v>12</v>
      </c>
      <c r="N149" s="2" t="s">
        <v>13</v>
      </c>
      <c r="O149" s="2" t="s">
        <v>14</v>
      </c>
      <c r="P149" s="2" t="s">
        <v>15</v>
      </c>
      <c r="Q149" s="2" t="s">
        <v>16</v>
      </c>
      <c r="R149" s="2" t="s">
        <v>17</v>
      </c>
      <c r="S149" s="2" t="s">
        <v>18</v>
      </c>
      <c r="T149" s="2" t="s">
        <v>19</v>
      </c>
      <c r="U149" s="2" t="s">
        <v>20</v>
      </c>
      <c r="V149" s="2" t="s">
        <v>21</v>
      </c>
      <c r="W149" s="2" t="s">
        <v>22</v>
      </c>
      <c r="X149"/>
      <c r="Y149"/>
      <c r="Z149"/>
      <c r="AA149"/>
      <c r="AB149"/>
      <c r="AC149"/>
      <c r="AD149"/>
      <c r="AE149"/>
      <c r="AF149"/>
      <c r="AG149"/>
      <c r="AH149"/>
      <c r="AI149"/>
      <c r="AJ149"/>
      <c r="AK149"/>
      <c r="AL149"/>
      <c r="AM149"/>
      <c r="AN149"/>
      <c r="AO149"/>
      <c r="AP149"/>
      <c r="AQ149"/>
      <c r="AR149"/>
      <c r="AS149"/>
      <c r="AT149"/>
    </row>
    <row r="150" spans="1:46" s="1" customFormat="1" ht="13.5" thickBot="1">
      <c r="A150"/>
      <c r="B150"/>
      <c r="C150" s="3"/>
      <c r="D150" s="3" t="s">
        <v>2</v>
      </c>
      <c r="E150" s="3" t="s">
        <v>3</v>
      </c>
      <c r="F150" s="3" t="s">
        <v>4</v>
      </c>
      <c r="G150" s="3" t="s">
        <v>7</v>
      </c>
      <c r="H150" s="3" t="s">
        <v>9</v>
      </c>
      <c r="I150" s="69" t="s">
        <v>44</v>
      </c>
      <c r="J150" s="68" t="s">
        <v>45</v>
      </c>
      <c r="K150" s="6" t="s">
        <v>11</v>
      </c>
      <c r="L150" s="13"/>
      <c r="M150" s="3" t="s">
        <v>23</v>
      </c>
      <c r="N150" s="3" t="s">
        <v>24</v>
      </c>
      <c r="O150" s="3" t="s">
        <v>25</v>
      </c>
      <c r="P150" s="3" t="s">
        <v>26</v>
      </c>
      <c r="Q150" s="3" t="s">
        <v>27</v>
      </c>
      <c r="R150" s="3" t="s">
        <v>28</v>
      </c>
      <c r="S150" s="3" t="s">
        <v>19</v>
      </c>
      <c r="T150" s="3"/>
      <c r="U150" s="3" t="s">
        <v>21</v>
      </c>
      <c r="V150" s="3"/>
      <c r="W150" s="3" t="s">
        <v>29</v>
      </c>
      <c r="X150"/>
      <c r="Y150"/>
      <c r="Z150"/>
      <c r="AA150"/>
      <c r="AB150"/>
      <c r="AC150"/>
      <c r="AD150"/>
      <c r="AE150"/>
      <c r="AF150"/>
      <c r="AG150"/>
      <c r="AH150"/>
      <c r="AI150"/>
      <c r="AJ150"/>
      <c r="AK150"/>
      <c r="AL150"/>
      <c r="AM150"/>
      <c r="AN150"/>
      <c r="AO150"/>
      <c r="AP150"/>
      <c r="AQ150"/>
      <c r="AR150"/>
      <c r="AS150"/>
      <c r="AT150"/>
    </row>
    <row r="151" spans="1:46" s="1" customFormat="1" ht="16.5" thickTop="1">
      <c r="A151"/>
      <c r="B151"/>
      <c r="C151" s="14" t="s">
        <v>53</v>
      </c>
      <c r="D151" s="10"/>
      <c r="E151" s="10"/>
      <c r="F151" s="10"/>
      <c r="G151" s="10"/>
      <c r="H151" s="10"/>
      <c r="I151" s="10"/>
      <c r="J151" s="10"/>
      <c r="K151" s="4"/>
      <c r="L151" s="13"/>
      <c r="M151" s="10"/>
      <c r="N151" s="10"/>
      <c r="O151" s="10"/>
      <c r="P151" s="10"/>
      <c r="Q151" s="10"/>
      <c r="R151" s="10"/>
      <c r="S151" s="10"/>
      <c r="T151" s="10"/>
      <c r="U151" s="10"/>
      <c r="V151" s="10"/>
      <c r="W151" s="10"/>
      <c r="X151"/>
      <c r="Y151"/>
      <c r="Z151"/>
      <c r="AA151"/>
      <c r="AB151"/>
      <c r="AC151"/>
      <c r="AD151"/>
      <c r="AE151"/>
      <c r="AF151"/>
      <c r="AG151"/>
      <c r="AH151"/>
      <c r="AI151"/>
      <c r="AJ151"/>
      <c r="AK151"/>
      <c r="AL151"/>
      <c r="AM151"/>
      <c r="AN151"/>
      <c r="AO151"/>
      <c r="AP151"/>
      <c r="AQ151"/>
      <c r="AR151"/>
      <c r="AS151"/>
      <c r="AT151"/>
    </row>
    <row r="152" spans="3:46" s="1" customFormat="1" ht="12.75">
      <c r="C152" s="100" t="s">
        <v>51</v>
      </c>
      <c r="D152" s="100">
        <v>1.55</v>
      </c>
      <c r="E152" s="101">
        <v>309.1</v>
      </c>
      <c r="F152" s="101">
        <v>77.3</v>
      </c>
      <c r="G152" s="102">
        <v>27786</v>
      </c>
      <c r="H152" s="100"/>
      <c r="I152" s="100">
        <v>309.1</v>
      </c>
      <c r="J152" s="101">
        <f>I152/3</f>
        <v>103.03333333333335</v>
      </c>
      <c r="K152" s="100" t="s">
        <v>50</v>
      </c>
      <c r="L152" s="139" t="s">
        <v>40</v>
      </c>
      <c r="M152" s="77"/>
      <c r="N152" s="78"/>
      <c r="O152" s="78"/>
      <c r="P152" s="78"/>
      <c r="Q152" s="78"/>
      <c r="R152" s="78"/>
      <c r="S152" s="78"/>
      <c r="T152" s="78"/>
      <c r="U152" s="78"/>
      <c r="V152" s="78"/>
      <c r="W152" s="79"/>
      <c r="X152" s="22">
        <f>SUM(M152:W152)</f>
        <v>0</v>
      </c>
      <c r="Y152" s="21"/>
      <c r="AM152"/>
      <c r="AN152"/>
      <c r="AO152"/>
      <c r="AP152"/>
      <c r="AQ152"/>
      <c r="AR152"/>
      <c r="AS152"/>
      <c r="AT152"/>
    </row>
    <row r="153" spans="3:46" s="1" customFormat="1" ht="12.75">
      <c r="C153" s="100" t="str">
        <f aca="true" t="shared" si="101" ref="C153:J153">C152</f>
        <v>35-13316</v>
      </c>
      <c r="D153" s="100">
        <f t="shared" si="101"/>
        <v>1.55</v>
      </c>
      <c r="E153" s="100">
        <f t="shared" si="101"/>
        <v>309.1</v>
      </c>
      <c r="F153" s="101">
        <f t="shared" si="101"/>
        <v>77.3</v>
      </c>
      <c r="G153" s="102">
        <f t="shared" si="101"/>
        <v>27786</v>
      </c>
      <c r="H153" s="100">
        <f t="shared" si="101"/>
        <v>0</v>
      </c>
      <c r="I153" s="100">
        <f t="shared" si="101"/>
        <v>309.1</v>
      </c>
      <c r="J153" s="101">
        <f t="shared" si="101"/>
        <v>103.03333333333335</v>
      </c>
      <c r="K153" s="100" t="s">
        <v>59</v>
      </c>
      <c r="L153" s="139" t="s">
        <v>41</v>
      </c>
      <c r="M153" s="80"/>
      <c r="N153" s="11"/>
      <c r="O153" s="11"/>
      <c r="P153" s="11"/>
      <c r="Q153" s="11"/>
      <c r="R153" s="11"/>
      <c r="S153" s="11"/>
      <c r="T153" s="11"/>
      <c r="U153" s="11"/>
      <c r="V153" s="11"/>
      <c r="W153" s="81"/>
      <c r="X153" s="22">
        <f>SUM(M153:W153)</f>
        <v>0</v>
      </c>
      <c r="AM153"/>
      <c r="AN153"/>
      <c r="AO153"/>
      <c r="AP153"/>
      <c r="AQ153"/>
      <c r="AR153"/>
      <c r="AS153"/>
      <c r="AT153"/>
    </row>
    <row r="154" spans="3:46" s="1" customFormat="1" ht="15.75">
      <c r="C154" s="14" t="s">
        <v>54</v>
      </c>
      <c r="D154"/>
      <c r="E154"/>
      <c r="F154"/>
      <c r="G154"/>
      <c r="H154"/>
      <c r="I154"/>
      <c r="J154" s="70"/>
      <c r="K154"/>
      <c r="L154" s="139"/>
      <c r="M154" s="82"/>
      <c r="N154" s="83"/>
      <c r="O154" s="83"/>
      <c r="P154" s="83"/>
      <c r="Q154" s="83"/>
      <c r="R154" s="83"/>
      <c r="S154" s="83"/>
      <c r="T154" s="83"/>
      <c r="U154" s="83"/>
      <c r="V154" s="83"/>
      <c r="W154" s="84"/>
      <c r="X154"/>
      <c r="Y154"/>
      <c r="Z154"/>
      <c r="AM154"/>
      <c r="AN154"/>
      <c r="AO154"/>
      <c r="AP154"/>
      <c r="AQ154"/>
      <c r="AR154"/>
      <c r="AS154"/>
      <c r="AT154"/>
    </row>
    <row r="155" spans="3:46" s="1" customFormat="1" ht="12.75">
      <c r="C155" s="100" t="str">
        <f aca="true" t="shared" si="102" ref="C155:K155">C152</f>
        <v>35-13316</v>
      </c>
      <c r="D155" s="100">
        <f t="shared" si="102"/>
        <v>1.55</v>
      </c>
      <c r="E155" s="100">
        <f t="shared" si="102"/>
        <v>309.1</v>
      </c>
      <c r="F155" s="101">
        <f t="shared" si="102"/>
        <v>77.3</v>
      </c>
      <c r="G155" s="102">
        <f t="shared" si="102"/>
        <v>27786</v>
      </c>
      <c r="H155" s="100">
        <f t="shared" si="102"/>
        <v>0</v>
      </c>
      <c r="I155" s="100">
        <f t="shared" si="102"/>
        <v>309.1</v>
      </c>
      <c r="J155" s="101">
        <f t="shared" si="102"/>
        <v>103.03333333333335</v>
      </c>
      <c r="K155" s="100" t="str">
        <f t="shared" si="102"/>
        <v>SP053158</v>
      </c>
      <c r="L155" s="139" t="s">
        <v>42</v>
      </c>
      <c r="M155" s="80"/>
      <c r="N155" s="11"/>
      <c r="O155" s="11"/>
      <c r="P155" s="11"/>
      <c r="Q155" s="11"/>
      <c r="R155" s="11"/>
      <c r="S155" s="11"/>
      <c r="T155" s="11"/>
      <c r="U155" s="11"/>
      <c r="V155" s="11"/>
      <c r="W155" s="81"/>
      <c r="X155" s="22">
        <f>SUM(M155:W155)</f>
        <v>0</v>
      </c>
      <c r="Y155" s="21"/>
      <c r="Z155"/>
      <c r="AM155"/>
      <c r="AN155"/>
      <c r="AO155"/>
      <c r="AP155"/>
      <c r="AQ155"/>
      <c r="AR155"/>
      <c r="AS155"/>
      <c r="AT155"/>
    </row>
    <row r="156" spans="3:46" s="1" customFormat="1" ht="12.75">
      <c r="C156" s="103" t="str">
        <f aca="true" t="shared" si="103" ref="C156:H156">C152</f>
        <v>35-13316</v>
      </c>
      <c r="D156" s="103">
        <f t="shared" si="103"/>
        <v>1.55</v>
      </c>
      <c r="E156" s="103">
        <f t="shared" si="103"/>
        <v>309.1</v>
      </c>
      <c r="F156" s="104">
        <f t="shared" si="103"/>
        <v>77.3</v>
      </c>
      <c r="G156" s="105">
        <f t="shared" si="103"/>
        <v>27786</v>
      </c>
      <c r="H156" s="103">
        <f t="shared" si="103"/>
        <v>0</v>
      </c>
      <c r="I156" s="103">
        <f>I152</f>
        <v>309.1</v>
      </c>
      <c r="J156" s="104">
        <f>J152</f>
        <v>103.03333333333335</v>
      </c>
      <c r="K156" s="103" t="str">
        <f>K153</f>
        <v>SP081159</v>
      </c>
      <c r="L156" s="139" t="s">
        <v>43</v>
      </c>
      <c r="M156" s="85"/>
      <c r="N156" s="86"/>
      <c r="O156" s="86"/>
      <c r="P156" s="86"/>
      <c r="Q156" s="86"/>
      <c r="R156" s="86"/>
      <c r="S156" s="86"/>
      <c r="T156" s="86"/>
      <c r="U156" s="86"/>
      <c r="V156" s="86"/>
      <c r="W156" s="87"/>
      <c r="X156" s="22">
        <f>SUM(M156:W156)</f>
        <v>0</v>
      </c>
      <c r="Y156" s="21"/>
      <c r="Z156"/>
      <c r="AM156"/>
      <c r="AN156"/>
      <c r="AO156"/>
      <c r="AP156"/>
      <c r="AQ156"/>
      <c r="AR156"/>
      <c r="AS156"/>
      <c r="AT156"/>
    </row>
    <row r="157" spans="3:46" s="1" customFormat="1" ht="12.75">
      <c r="C157" s="18"/>
      <c r="D157" s="18"/>
      <c r="E157" s="19"/>
      <c r="F157" s="19"/>
      <c r="G157" s="20"/>
      <c r="H157" s="18"/>
      <c r="I157" s="18"/>
      <c r="L157" s="140"/>
      <c r="M157" s="7"/>
      <c r="N157" s="7"/>
      <c r="O157" s="7"/>
      <c r="P157" s="7"/>
      <c r="Q157" s="7"/>
      <c r="R157" s="7"/>
      <c r="S157" s="7"/>
      <c r="T157" s="7"/>
      <c r="U157" s="7"/>
      <c r="V157" s="7"/>
      <c r="W157" s="22"/>
      <c r="AM157"/>
      <c r="AN157"/>
      <c r="AO157"/>
      <c r="AP157"/>
      <c r="AQ157"/>
      <c r="AR157"/>
      <c r="AS157"/>
      <c r="AT157"/>
    </row>
    <row r="158" spans="3:46" s="1" customFormat="1" ht="12.75">
      <c r="C158" s="18"/>
      <c r="D158" s="18"/>
      <c r="E158" s="18"/>
      <c r="F158" s="19"/>
      <c r="G158" s="19"/>
      <c r="H158" s="40" t="s">
        <v>33</v>
      </c>
      <c r="I158" s="62"/>
      <c r="J158" s="2"/>
      <c r="K158" s="2"/>
      <c r="L158" s="29" t="s">
        <v>84</v>
      </c>
      <c r="M158" s="30">
        <f>IF(M153=0,0,IF(M152=0,1,((M153/M152)-1)))</f>
        <v>0</v>
      </c>
      <c r="N158" s="30">
        <f aca="true" t="shared" si="104" ref="N158:W158">IF(N153=0,0,IF(N152=0,1,((N153/N152)-1)))</f>
        <v>0</v>
      </c>
      <c r="O158" s="30">
        <f t="shared" si="104"/>
        <v>0</v>
      </c>
      <c r="P158" s="30">
        <f t="shared" si="104"/>
        <v>0</v>
      </c>
      <c r="Q158" s="30">
        <f t="shared" si="104"/>
        <v>0</v>
      </c>
      <c r="R158" s="30">
        <f t="shared" si="104"/>
        <v>0</v>
      </c>
      <c r="S158" s="30">
        <f t="shared" si="104"/>
        <v>0</v>
      </c>
      <c r="T158" s="30">
        <f t="shared" si="104"/>
        <v>0</v>
      </c>
      <c r="U158" s="30">
        <f t="shared" si="104"/>
        <v>0</v>
      </c>
      <c r="V158" s="30">
        <f t="shared" si="104"/>
        <v>0</v>
      </c>
      <c r="W158" s="31">
        <f t="shared" si="104"/>
        <v>0</v>
      </c>
      <c r="X158"/>
      <c r="Y158"/>
      <c r="Z158" s="62"/>
      <c r="AA158" s="29" t="s">
        <v>30</v>
      </c>
      <c r="AB158" s="73">
        <f aca="true" t="shared" si="105" ref="AB158:AL158">IF(M158&gt;0.1,1,0)</f>
        <v>0</v>
      </c>
      <c r="AC158" s="73">
        <f t="shared" si="105"/>
        <v>0</v>
      </c>
      <c r="AD158" s="73">
        <f t="shared" si="105"/>
        <v>0</v>
      </c>
      <c r="AE158" s="73">
        <f t="shared" si="105"/>
        <v>0</v>
      </c>
      <c r="AF158" s="73">
        <f t="shared" si="105"/>
        <v>0</v>
      </c>
      <c r="AG158" s="73">
        <f t="shared" si="105"/>
        <v>0</v>
      </c>
      <c r="AH158" s="73">
        <f t="shared" si="105"/>
        <v>0</v>
      </c>
      <c r="AI158" s="73">
        <f t="shared" si="105"/>
        <v>0</v>
      </c>
      <c r="AJ158" s="73">
        <f t="shared" si="105"/>
        <v>0</v>
      </c>
      <c r="AK158" s="73">
        <f t="shared" si="105"/>
        <v>0</v>
      </c>
      <c r="AL158" s="74">
        <f t="shared" si="105"/>
        <v>0</v>
      </c>
      <c r="AM158"/>
      <c r="AN158"/>
      <c r="AO158"/>
      <c r="AP158"/>
      <c r="AQ158"/>
      <c r="AR158"/>
      <c r="AS158"/>
      <c r="AT158"/>
    </row>
    <row r="159" spans="3:46" s="1" customFormat="1" ht="12.75">
      <c r="C159" s="18"/>
      <c r="D159" s="18"/>
      <c r="E159" s="18"/>
      <c r="F159" s="19"/>
      <c r="G159" s="19"/>
      <c r="H159" s="20"/>
      <c r="I159" s="63"/>
      <c r="J159" s="4"/>
      <c r="K159" s="10"/>
      <c r="L159" s="13" t="str">
        <f>"Mitigation Check 2: &gt; "&amp;TRUNC($E$3,0)&amp;$F$4</f>
        <v>Mitigation Check 2: &gt; 6 AF/A:</v>
      </c>
      <c r="M159" s="11">
        <f aca="true" t="shared" si="106" ref="M159:W159">M153-M152</f>
        <v>0</v>
      </c>
      <c r="N159" s="11">
        <f t="shared" si="106"/>
        <v>0</v>
      </c>
      <c r="O159" s="11">
        <f t="shared" si="106"/>
        <v>0</v>
      </c>
      <c r="P159" s="11">
        <f t="shared" si="106"/>
        <v>0</v>
      </c>
      <c r="Q159" s="11">
        <f t="shared" si="106"/>
        <v>0</v>
      </c>
      <c r="R159" s="11">
        <f t="shared" si="106"/>
        <v>0</v>
      </c>
      <c r="S159" s="11">
        <f t="shared" si="106"/>
        <v>0</v>
      </c>
      <c r="T159" s="11">
        <f t="shared" si="106"/>
        <v>0</v>
      </c>
      <c r="U159" s="11">
        <f t="shared" si="106"/>
        <v>0</v>
      </c>
      <c r="V159" s="11">
        <f t="shared" si="106"/>
        <v>0</v>
      </c>
      <c r="W159" s="33">
        <f t="shared" si="106"/>
        <v>0</v>
      </c>
      <c r="X159"/>
      <c r="Y159"/>
      <c r="Z159" s="63"/>
      <c r="AA159" s="12" t="s">
        <v>30</v>
      </c>
      <c r="AB159" s="24">
        <f aca="true" t="shared" si="107" ref="AB159:AL159">IF(M159&gt;$E$3,1,0)</f>
        <v>0</v>
      </c>
      <c r="AC159" s="24">
        <f t="shared" si="107"/>
        <v>0</v>
      </c>
      <c r="AD159" s="24">
        <f t="shared" si="107"/>
        <v>0</v>
      </c>
      <c r="AE159" s="24">
        <f t="shared" si="107"/>
        <v>0</v>
      </c>
      <c r="AF159" s="24">
        <f t="shared" si="107"/>
        <v>0</v>
      </c>
      <c r="AG159" s="24">
        <f t="shared" si="107"/>
        <v>0</v>
      </c>
      <c r="AH159" s="24">
        <f t="shared" si="107"/>
        <v>0</v>
      </c>
      <c r="AI159" s="24">
        <f t="shared" si="107"/>
        <v>0</v>
      </c>
      <c r="AJ159" s="24">
        <f t="shared" si="107"/>
        <v>0</v>
      </c>
      <c r="AK159" s="24">
        <f t="shared" si="107"/>
        <v>0</v>
      </c>
      <c r="AL159" s="32">
        <f t="shared" si="107"/>
        <v>0</v>
      </c>
      <c r="AM159"/>
      <c r="AN159"/>
      <c r="AO159"/>
      <c r="AP159"/>
      <c r="AQ159"/>
      <c r="AR159"/>
      <c r="AS159"/>
      <c r="AT159"/>
    </row>
    <row r="160" spans="3:46" s="1" customFormat="1" ht="12.75">
      <c r="C160" s="18"/>
      <c r="D160" s="18"/>
      <c r="E160" s="18"/>
      <c r="F160" s="19"/>
      <c r="G160" s="19"/>
      <c r="H160" s="20"/>
      <c r="I160" s="63"/>
      <c r="J160" s="4"/>
      <c r="K160" s="10"/>
      <c r="L160" s="12" t="s">
        <v>85</v>
      </c>
      <c r="M160" s="23">
        <f>IF($X153=0,0,(M153/$X153))</f>
        <v>0</v>
      </c>
      <c r="N160" s="23">
        <f aca="true" t="shared" si="108" ref="N160:W160">IF($X153=0,0,(N153/$X153))</f>
        <v>0</v>
      </c>
      <c r="O160" s="23">
        <f t="shared" si="108"/>
        <v>0</v>
      </c>
      <c r="P160" s="23">
        <f t="shared" si="108"/>
        <v>0</v>
      </c>
      <c r="Q160" s="23">
        <f t="shared" si="108"/>
        <v>0</v>
      </c>
      <c r="R160" s="23">
        <f t="shared" si="108"/>
        <v>0</v>
      </c>
      <c r="S160" s="23">
        <f t="shared" si="108"/>
        <v>0</v>
      </c>
      <c r="T160" s="23">
        <f t="shared" si="108"/>
        <v>0</v>
      </c>
      <c r="U160" s="23">
        <f t="shared" si="108"/>
        <v>0</v>
      </c>
      <c r="V160" s="23">
        <f t="shared" si="108"/>
        <v>0</v>
      </c>
      <c r="W160" s="34">
        <f t="shared" si="108"/>
        <v>0</v>
      </c>
      <c r="X160"/>
      <c r="Y160"/>
      <c r="Z160" s="64"/>
      <c r="AA160" s="38" t="s">
        <v>30</v>
      </c>
      <c r="AB160" s="75">
        <f aca="true" t="shared" si="109" ref="AB160:AL160">IF(M160&gt;0.1,1,0)</f>
        <v>0</v>
      </c>
      <c r="AC160" s="75">
        <f t="shared" si="109"/>
        <v>0</v>
      </c>
      <c r="AD160" s="75">
        <f t="shared" si="109"/>
        <v>0</v>
      </c>
      <c r="AE160" s="75">
        <f t="shared" si="109"/>
        <v>0</v>
      </c>
      <c r="AF160" s="75">
        <f t="shared" si="109"/>
        <v>0</v>
      </c>
      <c r="AG160" s="75">
        <f t="shared" si="109"/>
        <v>0</v>
      </c>
      <c r="AH160" s="75">
        <f t="shared" si="109"/>
        <v>0</v>
      </c>
      <c r="AI160" s="75">
        <f t="shared" si="109"/>
        <v>0</v>
      </c>
      <c r="AJ160" s="75">
        <f t="shared" si="109"/>
        <v>0</v>
      </c>
      <c r="AK160" s="75">
        <f t="shared" si="109"/>
        <v>0</v>
      </c>
      <c r="AL160" s="76">
        <f t="shared" si="109"/>
        <v>0</v>
      </c>
      <c r="AM160"/>
      <c r="AN160"/>
      <c r="AO160"/>
      <c r="AP160"/>
      <c r="AQ160"/>
      <c r="AR160"/>
      <c r="AS160"/>
      <c r="AT160"/>
    </row>
    <row r="161" spans="3:46" s="1" customFormat="1" ht="12.75">
      <c r="C161" s="18"/>
      <c r="D161" s="18"/>
      <c r="E161" s="18"/>
      <c r="F161" s="19"/>
      <c r="G161" s="19"/>
      <c r="H161" s="20"/>
      <c r="I161" s="63"/>
      <c r="J161" s="4"/>
      <c r="K161" s="10"/>
      <c r="L161" s="12" t="s">
        <v>31</v>
      </c>
      <c r="M161" s="10" t="str">
        <f aca="true" t="shared" si="110" ref="M161:W161">IF(SUM(AB158,AB159,AB160)=3,"YES","NO")</f>
        <v>NO</v>
      </c>
      <c r="N161" s="10" t="str">
        <f t="shared" si="110"/>
        <v>NO</v>
      </c>
      <c r="O161" s="10" t="str">
        <f t="shared" si="110"/>
        <v>NO</v>
      </c>
      <c r="P161" s="10" t="str">
        <f t="shared" si="110"/>
        <v>NO</v>
      </c>
      <c r="Q161" s="10" t="str">
        <f t="shared" si="110"/>
        <v>NO</v>
      </c>
      <c r="R161" s="10" t="str">
        <f t="shared" si="110"/>
        <v>NO</v>
      </c>
      <c r="S161" s="10" t="str">
        <f t="shared" si="110"/>
        <v>NO</v>
      </c>
      <c r="T161" s="10" t="str">
        <f t="shared" si="110"/>
        <v>NO</v>
      </c>
      <c r="U161" s="10" t="str">
        <f t="shared" si="110"/>
        <v>NO</v>
      </c>
      <c r="V161" s="10" t="str">
        <f t="shared" si="110"/>
        <v>NO</v>
      </c>
      <c r="W161" s="35" t="str">
        <f t="shared" si="110"/>
        <v>NO</v>
      </c>
      <c r="X161"/>
      <c r="Y161"/>
      <c r="AM161"/>
      <c r="AN161"/>
      <c r="AO161"/>
      <c r="AP161"/>
      <c r="AQ161"/>
      <c r="AR161"/>
      <c r="AS161"/>
      <c r="AT161"/>
    </row>
    <row r="162" spans="3:46" s="1" customFormat="1" ht="12.75">
      <c r="C162" s="18"/>
      <c r="D162" s="18"/>
      <c r="E162" s="18"/>
      <c r="F162" s="19"/>
      <c r="G162" s="19"/>
      <c r="H162" s="20"/>
      <c r="I162" s="64"/>
      <c r="J162" s="36"/>
      <c r="K162" s="37"/>
      <c r="L162" s="38" t="s">
        <v>32</v>
      </c>
      <c r="M162" s="8">
        <f aca="true" t="shared" si="111" ref="M162:W162">M153-M152</f>
        <v>0</v>
      </c>
      <c r="N162" s="8">
        <f t="shared" si="111"/>
        <v>0</v>
      </c>
      <c r="O162" s="8">
        <f t="shared" si="111"/>
        <v>0</v>
      </c>
      <c r="P162" s="8">
        <f t="shared" si="111"/>
        <v>0</v>
      </c>
      <c r="Q162" s="8">
        <f t="shared" si="111"/>
        <v>0</v>
      </c>
      <c r="R162" s="8">
        <f t="shared" si="111"/>
        <v>0</v>
      </c>
      <c r="S162" s="8">
        <f t="shared" si="111"/>
        <v>0</v>
      </c>
      <c r="T162" s="8">
        <f t="shared" si="111"/>
        <v>0</v>
      </c>
      <c r="U162" s="8">
        <f t="shared" si="111"/>
        <v>0</v>
      </c>
      <c r="V162" s="8">
        <f t="shared" si="111"/>
        <v>0</v>
      </c>
      <c r="W162" s="39">
        <f t="shared" si="111"/>
        <v>0</v>
      </c>
      <c r="X162"/>
      <c r="Y162"/>
      <c r="AM162"/>
      <c r="AN162"/>
      <c r="AO162"/>
      <c r="AP162"/>
      <c r="AQ162"/>
      <c r="AR162"/>
      <c r="AS162"/>
      <c r="AT162"/>
    </row>
    <row r="163" spans="3:46" s="1" customFormat="1" ht="12.75">
      <c r="C163" s="18"/>
      <c r="D163" s="18"/>
      <c r="E163" s="18"/>
      <c r="F163" s="19"/>
      <c r="G163" s="19"/>
      <c r="H163" s="20"/>
      <c r="J163" s="18"/>
      <c r="L163" s="13"/>
      <c r="M163" s="7"/>
      <c r="N163" s="7"/>
      <c r="O163" s="7"/>
      <c r="P163" s="7"/>
      <c r="Q163" s="7"/>
      <c r="R163" s="7"/>
      <c r="S163" s="7"/>
      <c r="T163" s="7"/>
      <c r="U163" s="7"/>
      <c r="V163" s="7"/>
      <c r="W163" s="7"/>
      <c r="X163"/>
      <c r="Y163"/>
      <c r="AM163"/>
      <c r="AN163"/>
      <c r="AO163"/>
      <c r="AP163"/>
      <c r="AQ163"/>
      <c r="AR163"/>
      <c r="AS163"/>
      <c r="AT163"/>
    </row>
    <row r="164" spans="3:46" s="1" customFormat="1" ht="12.75">
      <c r="C164" s="18"/>
      <c r="D164" s="18"/>
      <c r="E164" s="18"/>
      <c r="F164" s="19"/>
      <c r="G164" s="19"/>
      <c r="H164" s="40" t="s">
        <v>34</v>
      </c>
      <c r="I164" s="62"/>
      <c r="J164" s="2"/>
      <c r="K164" s="2"/>
      <c r="L164" s="29" t="s">
        <v>84</v>
      </c>
      <c r="M164" s="30">
        <f>IF(M156=0,0,IF(M155=0,1,((M156/M155)-1)))</f>
        <v>0</v>
      </c>
      <c r="N164" s="30">
        <f aca="true" t="shared" si="112" ref="N164:W164">IF(N156=0,0,IF(N155=0,1,((N156/N155)-1)))</f>
        <v>0</v>
      </c>
      <c r="O164" s="30">
        <f t="shared" si="112"/>
        <v>0</v>
      </c>
      <c r="P164" s="30">
        <f t="shared" si="112"/>
        <v>0</v>
      </c>
      <c r="Q164" s="30">
        <f t="shared" si="112"/>
        <v>0</v>
      </c>
      <c r="R164" s="30">
        <f t="shared" si="112"/>
        <v>0</v>
      </c>
      <c r="S164" s="30">
        <f t="shared" si="112"/>
        <v>0</v>
      </c>
      <c r="T164" s="30">
        <f t="shared" si="112"/>
        <v>0</v>
      </c>
      <c r="U164" s="30">
        <f t="shared" si="112"/>
        <v>0</v>
      </c>
      <c r="V164" s="30">
        <f t="shared" si="112"/>
        <v>0</v>
      </c>
      <c r="W164" s="31">
        <f t="shared" si="112"/>
        <v>0</v>
      </c>
      <c r="X164" s="25"/>
      <c r="Y164" s="21"/>
      <c r="AM164"/>
      <c r="AN164"/>
      <c r="AO164"/>
      <c r="AP164"/>
      <c r="AQ164"/>
      <c r="AR164"/>
      <c r="AS164"/>
      <c r="AT164"/>
    </row>
    <row r="165" spans="3:46" s="1" customFormat="1" ht="12.75">
      <c r="C165" s="18"/>
      <c r="D165" s="18"/>
      <c r="E165" s="18"/>
      <c r="F165" s="19"/>
      <c r="G165" s="19"/>
      <c r="H165" s="20"/>
      <c r="I165" s="65"/>
      <c r="J165" s="4"/>
      <c r="K165" s="10"/>
      <c r="L165" s="13" t="str">
        <f>"Mitigation Check 2: &gt; "&amp;$E$3&amp;$F$4</f>
        <v>Mitigation Check 2: &gt; 6 AF/A:</v>
      </c>
      <c r="M165" s="11">
        <f>M156-M155</f>
        <v>0</v>
      </c>
      <c r="N165" s="11">
        <f aca="true" t="shared" si="113" ref="N165:W165">N156-N155</f>
        <v>0</v>
      </c>
      <c r="O165" s="11">
        <f t="shared" si="113"/>
        <v>0</v>
      </c>
      <c r="P165" s="11">
        <f t="shared" si="113"/>
        <v>0</v>
      </c>
      <c r="Q165" s="11">
        <f t="shared" si="113"/>
        <v>0</v>
      </c>
      <c r="R165" s="11">
        <f t="shared" si="113"/>
        <v>0</v>
      </c>
      <c r="S165" s="11">
        <f t="shared" si="113"/>
        <v>0</v>
      </c>
      <c r="T165" s="11">
        <f t="shared" si="113"/>
        <v>0</v>
      </c>
      <c r="U165" s="11">
        <f t="shared" si="113"/>
        <v>0</v>
      </c>
      <c r="V165" s="11">
        <f t="shared" si="113"/>
        <v>0</v>
      </c>
      <c r="W165" s="33">
        <f t="shared" si="113"/>
        <v>0</v>
      </c>
      <c r="X165" s="25"/>
      <c r="Y165" s="21"/>
      <c r="Z165" s="62"/>
      <c r="AA165" s="29" t="s">
        <v>30</v>
      </c>
      <c r="AB165" s="73">
        <f aca="true" t="shared" si="114" ref="AB165:AL165">IF(M164&gt;0.1,1,0)</f>
        <v>0</v>
      </c>
      <c r="AC165" s="73">
        <f t="shared" si="114"/>
        <v>0</v>
      </c>
      <c r="AD165" s="73">
        <f t="shared" si="114"/>
        <v>0</v>
      </c>
      <c r="AE165" s="73">
        <f t="shared" si="114"/>
        <v>0</v>
      </c>
      <c r="AF165" s="73">
        <f t="shared" si="114"/>
        <v>0</v>
      </c>
      <c r="AG165" s="73">
        <f t="shared" si="114"/>
        <v>0</v>
      </c>
      <c r="AH165" s="73">
        <f t="shared" si="114"/>
        <v>0</v>
      </c>
      <c r="AI165" s="73">
        <f t="shared" si="114"/>
        <v>0</v>
      </c>
      <c r="AJ165" s="73">
        <f t="shared" si="114"/>
        <v>0</v>
      </c>
      <c r="AK165" s="73">
        <f t="shared" si="114"/>
        <v>0</v>
      </c>
      <c r="AL165" s="74">
        <f t="shared" si="114"/>
        <v>0</v>
      </c>
      <c r="AM165"/>
      <c r="AN165"/>
      <c r="AO165"/>
      <c r="AP165"/>
      <c r="AQ165"/>
      <c r="AR165"/>
      <c r="AS165"/>
      <c r="AT165"/>
    </row>
    <row r="166" spans="3:46" s="1" customFormat="1" ht="12.75">
      <c r="C166" s="18"/>
      <c r="D166" s="18"/>
      <c r="E166" s="18"/>
      <c r="F166" s="19"/>
      <c r="G166" s="19"/>
      <c r="H166" s="20"/>
      <c r="I166" s="66"/>
      <c r="J166" s="47"/>
      <c r="K166" s="10"/>
      <c r="L166" s="12"/>
      <c r="M166" s="23"/>
      <c r="N166" s="23"/>
      <c r="O166" s="23"/>
      <c r="P166" s="23"/>
      <c r="Q166" s="23"/>
      <c r="R166" s="23"/>
      <c r="S166" s="23"/>
      <c r="T166" s="23"/>
      <c r="U166" s="23"/>
      <c r="V166" s="23"/>
      <c r="W166" s="34"/>
      <c r="X166" s="25"/>
      <c r="Y166" s="21"/>
      <c r="Z166" s="63"/>
      <c r="AA166" s="12" t="s">
        <v>30</v>
      </c>
      <c r="AB166" s="24">
        <f aca="true" t="shared" si="115" ref="AB166:AL166">IF(M165&gt;$E$3,1,0)</f>
        <v>0</v>
      </c>
      <c r="AC166" s="24">
        <f t="shared" si="115"/>
        <v>0</v>
      </c>
      <c r="AD166" s="24">
        <f t="shared" si="115"/>
        <v>0</v>
      </c>
      <c r="AE166" s="24">
        <f t="shared" si="115"/>
        <v>0</v>
      </c>
      <c r="AF166" s="24">
        <f t="shared" si="115"/>
        <v>0</v>
      </c>
      <c r="AG166" s="24">
        <f t="shared" si="115"/>
        <v>0</v>
      </c>
      <c r="AH166" s="24">
        <f t="shared" si="115"/>
        <v>0</v>
      </c>
      <c r="AI166" s="24">
        <f t="shared" si="115"/>
        <v>0</v>
      </c>
      <c r="AJ166" s="24">
        <f t="shared" si="115"/>
        <v>0</v>
      </c>
      <c r="AK166" s="24">
        <f t="shared" si="115"/>
        <v>0</v>
      </c>
      <c r="AL166" s="32">
        <f t="shared" si="115"/>
        <v>0</v>
      </c>
      <c r="AM166"/>
      <c r="AN166"/>
      <c r="AO166"/>
      <c r="AP166"/>
      <c r="AQ166"/>
      <c r="AR166"/>
      <c r="AS166"/>
      <c r="AT166"/>
    </row>
    <row r="167" spans="3:46" s="1" customFormat="1" ht="12.75">
      <c r="C167" s="18"/>
      <c r="D167" s="18"/>
      <c r="E167" s="18"/>
      <c r="F167" s="19"/>
      <c r="G167" s="19"/>
      <c r="H167" s="20"/>
      <c r="I167" s="65"/>
      <c r="J167" s="4"/>
      <c r="K167" s="10"/>
      <c r="L167" s="12" t="s">
        <v>31</v>
      </c>
      <c r="M167" s="10" t="str">
        <f aca="true" t="shared" si="116" ref="M167:W167">IF(SUM(AB165,AB166)=2,"YES","NO")</f>
        <v>NO</v>
      </c>
      <c r="N167" s="10" t="str">
        <f t="shared" si="116"/>
        <v>NO</v>
      </c>
      <c r="O167" s="10" t="str">
        <f t="shared" si="116"/>
        <v>NO</v>
      </c>
      <c r="P167" s="10" t="str">
        <f t="shared" si="116"/>
        <v>NO</v>
      </c>
      <c r="Q167" s="10" t="str">
        <f t="shared" si="116"/>
        <v>NO</v>
      </c>
      <c r="R167" s="10" t="str">
        <f t="shared" si="116"/>
        <v>NO</v>
      </c>
      <c r="S167" s="10" t="str">
        <f t="shared" si="116"/>
        <v>NO</v>
      </c>
      <c r="T167" s="10" t="str">
        <f t="shared" si="116"/>
        <v>NO</v>
      </c>
      <c r="U167" s="10" t="str">
        <f t="shared" si="116"/>
        <v>NO</v>
      </c>
      <c r="V167" s="10" t="str">
        <f t="shared" si="116"/>
        <v>NO</v>
      </c>
      <c r="W167" s="35" t="str">
        <f t="shared" si="116"/>
        <v>NO</v>
      </c>
      <c r="X167" s="25"/>
      <c r="Y167" s="21"/>
      <c r="Z167" s="64"/>
      <c r="AA167" s="38"/>
      <c r="AB167" s="75"/>
      <c r="AC167" s="75"/>
      <c r="AD167" s="75"/>
      <c r="AE167" s="75"/>
      <c r="AF167" s="75"/>
      <c r="AG167" s="75"/>
      <c r="AH167" s="75"/>
      <c r="AI167" s="75"/>
      <c r="AJ167" s="75"/>
      <c r="AK167" s="75"/>
      <c r="AL167" s="76"/>
      <c r="AM167"/>
      <c r="AN167"/>
      <c r="AO167"/>
      <c r="AP167"/>
      <c r="AQ167"/>
      <c r="AR167"/>
      <c r="AS167"/>
      <c r="AT167"/>
    </row>
    <row r="168" spans="3:46" s="1" customFormat="1" ht="12.75">
      <c r="C168" s="18"/>
      <c r="D168" s="18"/>
      <c r="E168" s="18"/>
      <c r="F168" s="19"/>
      <c r="G168" s="19"/>
      <c r="H168" s="20"/>
      <c r="I168" s="67"/>
      <c r="J168" s="36"/>
      <c r="K168" s="37"/>
      <c r="L168" s="38" t="s">
        <v>32</v>
      </c>
      <c r="M168" s="8">
        <f>M156-M155</f>
        <v>0</v>
      </c>
      <c r="N168" s="8">
        <f aca="true" t="shared" si="117" ref="N168:W168">N156-N155</f>
        <v>0</v>
      </c>
      <c r="O168" s="8">
        <f t="shared" si="117"/>
        <v>0</v>
      </c>
      <c r="P168" s="8">
        <f t="shared" si="117"/>
        <v>0</v>
      </c>
      <c r="Q168" s="8">
        <f t="shared" si="117"/>
        <v>0</v>
      </c>
      <c r="R168" s="8">
        <f t="shared" si="117"/>
        <v>0</v>
      </c>
      <c r="S168" s="8">
        <f t="shared" si="117"/>
        <v>0</v>
      </c>
      <c r="T168" s="8">
        <f t="shared" si="117"/>
        <v>0</v>
      </c>
      <c r="U168" s="8">
        <f t="shared" si="117"/>
        <v>0</v>
      </c>
      <c r="V168" s="8">
        <f t="shared" si="117"/>
        <v>0</v>
      </c>
      <c r="W168" s="39">
        <f t="shared" si="117"/>
        <v>0</v>
      </c>
      <c r="X168" s="25"/>
      <c r="Y168" s="21"/>
      <c r="AM168"/>
      <c r="AN168"/>
      <c r="AO168"/>
      <c r="AP168"/>
      <c r="AQ168"/>
      <c r="AR168"/>
      <c r="AS168"/>
      <c r="AT168"/>
    </row>
    <row r="169" spans="3:46" s="1" customFormat="1" ht="12.75">
      <c r="C169" s="18"/>
      <c r="D169" s="18"/>
      <c r="E169" s="19"/>
      <c r="F169" s="19"/>
      <c r="G169" s="20"/>
      <c r="H169" s="18"/>
      <c r="I169" s="18"/>
      <c r="K169" s="13"/>
      <c r="L169" s="140"/>
      <c r="M169" s="7"/>
      <c r="N169" s="7"/>
      <c r="O169" s="7"/>
      <c r="P169" s="7"/>
      <c r="Q169" s="7"/>
      <c r="R169" s="7"/>
      <c r="S169" s="7"/>
      <c r="T169" s="7"/>
      <c r="U169" s="7"/>
      <c r="V169" s="7"/>
      <c r="W169" s="25"/>
      <c r="X169" s="21"/>
      <c r="AM169"/>
      <c r="AN169"/>
      <c r="AO169"/>
      <c r="AP169"/>
      <c r="AQ169"/>
      <c r="AR169"/>
      <c r="AS169"/>
      <c r="AT169"/>
    </row>
    <row r="170" spans="3:46" s="1" customFormat="1" ht="15.75">
      <c r="C170" s="14" t="s">
        <v>75</v>
      </c>
      <c r="D170"/>
      <c r="E170" s="41"/>
      <c r="F170" s="43"/>
      <c r="G170" s="9"/>
      <c r="H170" s="42"/>
      <c r="I170" s="44"/>
      <c r="J170"/>
      <c r="K170"/>
      <c r="L170" s="13"/>
      <c r="M170"/>
      <c r="N170"/>
      <c r="O170"/>
      <c r="P170"/>
      <c r="Q170"/>
      <c r="R170"/>
      <c r="S170"/>
      <c r="T170"/>
      <c r="U170"/>
      <c r="V170"/>
      <c r="W170"/>
      <c r="X170"/>
      <c r="Y170"/>
      <c r="AM170"/>
      <c r="AN170"/>
      <c r="AO170"/>
      <c r="AP170"/>
      <c r="AQ170"/>
      <c r="AR170"/>
      <c r="AS170"/>
      <c r="AT170"/>
    </row>
    <row r="171" spans="3:46" s="1" customFormat="1" ht="12.75">
      <c r="C171"/>
      <c r="D171"/>
      <c r="E171"/>
      <c r="F171"/>
      <c r="G171"/>
      <c r="H171"/>
      <c r="I171"/>
      <c r="J171"/>
      <c r="K171"/>
      <c r="L171" s="13"/>
      <c r="M171" t="str">
        <f>"Impact by Reach (AF/"&amp;$F$3</f>
        <v>Impact by Reach (AF/Annum)</v>
      </c>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row>
    <row r="172" spans="3:46" s="1" customFormat="1" ht="12.75">
      <c r="C172" s="2" t="s">
        <v>0</v>
      </c>
      <c r="D172" s="2" t="s">
        <v>1</v>
      </c>
      <c r="E172" s="2" t="s">
        <v>48</v>
      </c>
      <c r="F172" s="2" t="s">
        <v>5</v>
      </c>
      <c r="G172" s="2" t="s">
        <v>6</v>
      </c>
      <c r="H172" s="2" t="s">
        <v>8</v>
      </c>
      <c r="I172" s="198" t="s">
        <v>35</v>
      </c>
      <c r="J172" s="198"/>
      <c r="K172" s="5" t="s">
        <v>10</v>
      </c>
      <c r="L172" s="13"/>
      <c r="M172" s="2" t="s">
        <v>12</v>
      </c>
      <c r="N172" s="2" t="s">
        <v>13</v>
      </c>
      <c r="O172" s="2" t="s">
        <v>14</v>
      </c>
      <c r="P172" s="2" t="s">
        <v>15</v>
      </c>
      <c r="Q172" s="2" t="s">
        <v>16</v>
      </c>
      <c r="R172" s="2" t="s">
        <v>17</v>
      </c>
      <c r="S172" s="2" t="s">
        <v>18</v>
      </c>
      <c r="T172" s="2" t="s">
        <v>19</v>
      </c>
      <c r="U172" s="2" t="s">
        <v>20</v>
      </c>
      <c r="V172" s="2" t="s">
        <v>21</v>
      </c>
      <c r="W172" s="2" t="s">
        <v>22</v>
      </c>
      <c r="X172"/>
      <c r="Y172"/>
      <c r="Z172"/>
      <c r="AA172"/>
      <c r="AB172"/>
      <c r="AC172"/>
      <c r="AD172"/>
      <c r="AE172"/>
      <c r="AF172"/>
      <c r="AG172"/>
      <c r="AH172"/>
      <c r="AI172"/>
      <c r="AJ172"/>
      <c r="AK172"/>
      <c r="AL172"/>
      <c r="AM172"/>
      <c r="AN172"/>
      <c r="AO172"/>
      <c r="AP172"/>
      <c r="AQ172"/>
      <c r="AR172"/>
      <c r="AS172"/>
      <c r="AT172"/>
    </row>
    <row r="173" spans="3:46" s="1" customFormat="1" ht="13.5" thickBot="1">
      <c r="C173" s="3"/>
      <c r="D173" s="3" t="s">
        <v>2</v>
      </c>
      <c r="E173" s="3" t="s">
        <v>3</v>
      </c>
      <c r="F173" s="3" t="s">
        <v>4</v>
      </c>
      <c r="G173" s="3" t="s">
        <v>7</v>
      </c>
      <c r="H173" s="3" t="s">
        <v>9</v>
      </c>
      <c r="I173" s="69" t="s">
        <v>44</v>
      </c>
      <c r="J173" s="68" t="s">
        <v>45</v>
      </c>
      <c r="K173" s="6" t="s">
        <v>11</v>
      </c>
      <c r="L173" s="13"/>
      <c r="M173" s="3" t="s">
        <v>23</v>
      </c>
      <c r="N173" s="3" t="s">
        <v>24</v>
      </c>
      <c r="O173" s="3" t="s">
        <v>25</v>
      </c>
      <c r="P173" s="3" t="s">
        <v>26</v>
      </c>
      <c r="Q173" s="3" t="s">
        <v>27</v>
      </c>
      <c r="R173" s="3" t="s">
        <v>28</v>
      </c>
      <c r="S173" s="3" t="s">
        <v>19</v>
      </c>
      <c r="T173" s="3"/>
      <c r="U173" s="3" t="s">
        <v>21</v>
      </c>
      <c r="V173" s="3"/>
      <c r="W173" s="3" t="s">
        <v>29</v>
      </c>
      <c r="X173"/>
      <c r="Y173"/>
      <c r="Z173"/>
      <c r="AA173"/>
      <c r="AB173"/>
      <c r="AC173"/>
      <c r="AD173"/>
      <c r="AE173"/>
      <c r="AF173"/>
      <c r="AG173"/>
      <c r="AH173"/>
      <c r="AI173"/>
      <c r="AJ173"/>
      <c r="AK173"/>
      <c r="AL173"/>
      <c r="AM173"/>
      <c r="AN173"/>
      <c r="AO173"/>
      <c r="AP173"/>
      <c r="AQ173"/>
      <c r="AR173"/>
      <c r="AS173"/>
      <c r="AT173"/>
    </row>
    <row r="174" spans="3:46" s="1" customFormat="1" ht="16.5" thickTop="1">
      <c r="C174" s="14" t="s">
        <v>53</v>
      </c>
      <c r="D174" s="10"/>
      <c r="E174" s="10"/>
      <c r="F174" s="10"/>
      <c r="G174" s="10"/>
      <c r="H174" s="10"/>
      <c r="I174" s="10"/>
      <c r="J174" s="10"/>
      <c r="K174" s="4"/>
      <c r="L174" s="13"/>
      <c r="M174" s="10"/>
      <c r="N174" s="10"/>
      <c r="O174" s="10"/>
      <c r="P174" s="10"/>
      <c r="Q174" s="10"/>
      <c r="R174" s="10"/>
      <c r="S174" s="10"/>
      <c r="T174" s="10"/>
      <c r="U174" s="10"/>
      <c r="V174" s="10"/>
      <c r="W174" s="10"/>
      <c r="X174"/>
      <c r="Y174"/>
      <c r="Z174"/>
      <c r="AA174"/>
      <c r="AB174"/>
      <c r="AC174"/>
      <c r="AD174"/>
      <c r="AE174"/>
      <c r="AF174"/>
      <c r="AG174"/>
      <c r="AH174"/>
      <c r="AI174"/>
      <c r="AJ174"/>
      <c r="AK174"/>
      <c r="AL174"/>
      <c r="AM174"/>
      <c r="AN174"/>
      <c r="AO174"/>
      <c r="AP174"/>
      <c r="AQ174"/>
      <c r="AR174"/>
      <c r="AS174"/>
      <c r="AT174"/>
    </row>
    <row r="175" spans="3:46" s="1" customFormat="1" ht="12.75">
      <c r="C175" s="106" t="s">
        <v>51</v>
      </c>
      <c r="D175" s="106">
        <v>0.18</v>
      </c>
      <c r="E175" s="107">
        <v>35.3</v>
      </c>
      <c r="F175" s="107">
        <v>8.8</v>
      </c>
      <c r="G175" s="108">
        <v>27786</v>
      </c>
      <c r="H175" s="106"/>
      <c r="I175" s="107">
        <v>35.3</v>
      </c>
      <c r="J175" s="106">
        <f>I175/3</f>
        <v>11.766666666666666</v>
      </c>
      <c r="K175" s="106" t="s">
        <v>50</v>
      </c>
      <c r="L175" s="139" t="s">
        <v>40</v>
      </c>
      <c r="M175" s="77"/>
      <c r="N175" s="78"/>
      <c r="O175" s="78"/>
      <c r="P175" s="78"/>
      <c r="Q175" s="78"/>
      <c r="R175" s="78"/>
      <c r="S175" s="78"/>
      <c r="T175" s="78"/>
      <c r="U175" s="78"/>
      <c r="V175" s="78"/>
      <c r="W175" s="79"/>
      <c r="X175" s="22">
        <f>SUM(M175:W175)</f>
        <v>0</v>
      </c>
      <c r="Y175" s="21"/>
      <c r="AM175"/>
      <c r="AN175"/>
      <c r="AO175"/>
      <c r="AP175"/>
      <c r="AQ175"/>
      <c r="AR175"/>
      <c r="AS175"/>
      <c r="AT175"/>
    </row>
    <row r="176" spans="3:46" s="1" customFormat="1" ht="12.75">
      <c r="C176" s="106" t="str">
        <f aca="true" t="shared" si="118" ref="C176:J176">C175</f>
        <v>35-13316</v>
      </c>
      <c r="D176" s="106">
        <f t="shared" si="118"/>
        <v>0.18</v>
      </c>
      <c r="E176" s="106">
        <f t="shared" si="118"/>
        <v>35.3</v>
      </c>
      <c r="F176" s="107">
        <f t="shared" si="118"/>
        <v>8.8</v>
      </c>
      <c r="G176" s="108">
        <f t="shared" si="118"/>
        <v>27786</v>
      </c>
      <c r="H176" s="106">
        <f t="shared" si="118"/>
        <v>0</v>
      </c>
      <c r="I176" s="107">
        <f t="shared" si="118"/>
        <v>35.3</v>
      </c>
      <c r="J176" s="106">
        <f t="shared" si="118"/>
        <v>11.766666666666666</v>
      </c>
      <c r="K176" s="106" t="s">
        <v>60</v>
      </c>
      <c r="L176" s="139" t="s">
        <v>41</v>
      </c>
      <c r="M176" s="80"/>
      <c r="N176" s="11"/>
      <c r="O176" s="11"/>
      <c r="P176" s="11"/>
      <c r="Q176" s="11"/>
      <c r="R176" s="11"/>
      <c r="S176" s="11"/>
      <c r="T176" s="11"/>
      <c r="U176" s="11"/>
      <c r="V176" s="11"/>
      <c r="W176" s="81"/>
      <c r="X176" s="22">
        <f>SUM(M176:W176)</f>
        <v>0</v>
      </c>
      <c r="AM176"/>
      <c r="AN176"/>
      <c r="AO176"/>
      <c r="AP176"/>
      <c r="AQ176"/>
      <c r="AR176"/>
      <c r="AS176"/>
      <c r="AT176"/>
    </row>
    <row r="177" spans="3:46" s="1" customFormat="1" ht="15.75">
      <c r="C177" s="14" t="s">
        <v>54</v>
      </c>
      <c r="D177"/>
      <c r="E177"/>
      <c r="F177"/>
      <c r="G177"/>
      <c r="H177"/>
      <c r="I177"/>
      <c r="J177"/>
      <c r="K177"/>
      <c r="L177" s="139"/>
      <c r="M177" s="82"/>
      <c r="N177" s="83"/>
      <c r="O177" s="83"/>
      <c r="P177" s="83"/>
      <c r="Q177" s="83"/>
      <c r="R177" s="83"/>
      <c r="S177" s="83"/>
      <c r="T177" s="83"/>
      <c r="U177" s="83"/>
      <c r="V177" s="83"/>
      <c r="W177" s="84"/>
      <c r="X177"/>
      <c r="Y177"/>
      <c r="Z177"/>
      <c r="AM177"/>
      <c r="AN177"/>
      <c r="AO177"/>
      <c r="AP177"/>
      <c r="AQ177"/>
      <c r="AR177"/>
      <c r="AS177"/>
      <c r="AT177"/>
    </row>
    <row r="178" spans="3:46" s="1" customFormat="1" ht="12.75">
      <c r="C178" s="106" t="str">
        <f aca="true" t="shared" si="119" ref="C178:K178">C175</f>
        <v>35-13316</v>
      </c>
      <c r="D178" s="106">
        <f t="shared" si="119"/>
        <v>0.18</v>
      </c>
      <c r="E178" s="106">
        <f t="shared" si="119"/>
        <v>35.3</v>
      </c>
      <c r="F178" s="107">
        <f t="shared" si="119"/>
        <v>8.8</v>
      </c>
      <c r="G178" s="108">
        <f t="shared" si="119"/>
        <v>27786</v>
      </c>
      <c r="H178" s="106">
        <f t="shared" si="119"/>
        <v>0</v>
      </c>
      <c r="I178" s="107">
        <f t="shared" si="119"/>
        <v>35.3</v>
      </c>
      <c r="J178" s="106">
        <f t="shared" si="119"/>
        <v>11.766666666666666</v>
      </c>
      <c r="K178" s="106" t="str">
        <f t="shared" si="119"/>
        <v>SP053158</v>
      </c>
      <c r="L178" s="139" t="s">
        <v>42</v>
      </c>
      <c r="M178" s="80"/>
      <c r="N178" s="11"/>
      <c r="O178" s="11"/>
      <c r="P178" s="11"/>
      <c r="Q178" s="11"/>
      <c r="R178" s="11"/>
      <c r="S178" s="11"/>
      <c r="T178" s="11"/>
      <c r="U178" s="11"/>
      <c r="V178" s="11"/>
      <c r="W178" s="81"/>
      <c r="X178" s="22">
        <f>SUM(M178:W178)</f>
        <v>0</v>
      </c>
      <c r="Y178" s="21"/>
      <c r="Z178"/>
      <c r="AM178"/>
      <c r="AN178"/>
      <c r="AO178"/>
      <c r="AP178"/>
      <c r="AQ178"/>
      <c r="AR178"/>
      <c r="AS178"/>
      <c r="AT178"/>
    </row>
    <row r="179" spans="3:46" s="1" customFormat="1" ht="12.75">
      <c r="C179" s="109" t="str">
        <f aca="true" t="shared" si="120" ref="C179:H179">C175</f>
        <v>35-13316</v>
      </c>
      <c r="D179" s="109">
        <f t="shared" si="120"/>
        <v>0.18</v>
      </c>
      <c r="E179" s="109">
        <f t="shared" si="120"/>
        <v>35.3</v>
      </c>
      <c r="F179" s="110">
        <f t="shared" si="120"/>
        <v>8.8</v>
      </c>
      <c r="G179" s="111">
        <f t="shared" si="120"/>
        <v>27786</v>
      </c>
      <c r="H179" s="109">
        <f t="shared" si="120"/>
        <v>0</v>
      </c>
      <c r="I179" s="110">
        <f>I175</f>
        <v>35.3</v>
      </c>
      <c r="J179" s="109">
        <f>J175</f>
        <v>11.766666666666666</v>
      </c>
      <c r="K179" s="109" t="str">
        <f>K176</f>
        <v>SP088095</v>
      </c>
      <c r="L179" s="139" t="s">
        <v>43</v>
      </c>
      <c r="M179" s="85"/>
      <c r="N179" s="86"/>
      <c r="O179" s="86"/>
      <c r="P179" s="86"/>
      <c r="Q179" s="86"/>
      <c r="R179" s="86"/>
      <c r="S179" s="86"/>
      <c r="T179" s="86"/>
      <c r="U179" s="86"/>
      <c r="V179" s="86"/>
      <c r="W179" s="87"/>
      <c r="X179" s="22">
        <f>SUM(M179:W179)</f>
        <v>0</v>
      </c>
      <c r="Y179" s="21"/>
      <c r="Z179"/>
      <c r="AM179"/>
      <c r="AN179"/>
      <c r="AO179"/>
      <c r="AP179"/>
      <c r="AQ179"/>
      <c r="AR179"/>
      <c r="AS179"/>
      <c r="AT179"/>
    </row>
    <row r="180" spans="3:46" s="1" customFormat="1" ht="12.75">
      <c r="C180" s="18"/>
      <c r="D180" s="18"/>
      <c r="E180" s="19"/>
      <c r="F180" s="19"/>
      <c r="G180" s="20"/>
      <c r="H180" s="18"/>
      <c r="I180" s="18"/>
      <c r="L180" s="140"/>
      <c r="M180" s="7"/>
      <c r="N180" s="7"/>
      <c r="O180" s="7"/>
      <c r="P180" s="7"/>
      <c r="Q180" s="7"/>
      <c r="R180" s="7"/>
      <c r="S180" s="7"/>
      <c r="T180" s="7"/>
      <c r="U180" s="7"/>
      <c r="V180" s="7"/>
      <c r="W180" s="22"/>
      <c r="AL180"/>
      <c r="AM180"/>
      <c r="AN180"/>
      <c r="AO180"/>
      <c r="AP180"/>
      <c r="AQ180"/>
      <c r="AR180"/>
      <c r="AS180"/>
      <c r="AT180"/>
    </row>
    <row r="181" spans="3:46" s="1" customFormat="1" ht="12.75">
      <c r="C181" s="18"/>
      <c r="D181" s="18"/>
      <c r="E181" s="18"/>
      <c r="F181" s="19"/>
      <c r="G181" s="19"/>
      <c r="H181" s="40" t="s">
        <v>33</v>
      </c>
      <c r="I181" s="62"/>
      <c r="J181" s="2"/>
      <c r="K181" s="2"/>
      <c r="L181" s="29" t="s">
        <v>84</v>
      </c>
      <c r="M181" s="30">
        <f>IF(M176=0,0,IF(M175=0,1,((M176/M175)-1)))</f>
        <v>0</v>
      </c>
      <c r="N181" s="30">
        <f aca="true" t="shared" si="121" ref="N181:W181">IF(N176=0,0,IF(N175=0,1,((N176/N175)-1)))</f>
        <v>0</v>
      </c>
      <c r="O181" s="30">
        <f t="shared" si="121"/>
        <v>0</v>
      </c>
      <c r="P181" s="30">
        <f t="shared" si="121"/>
        <v>0</v>
      </c>
      <c r="Q181" s="30">
        <f t="shared" si="121"/>
        <v>0</v>
      </c>
      <c r="R181" s="30">
        <f t="shared" si="121"/>
        <v>0</v>
      </c>
      <c r="S181" s="30">
        <f t="shared" si="121"/>
        <v>0</v>
      </c>
      <c r="T181" s="30">
        <f t="shared" si="121"/>
        <v>0</v>
      </c>
      <c r="U181" s="30">
        <f t="shared" si="121"/>
        <v>0</v>
      </c>
      <c r="V181" s="30">
        <f t="shared" si="121"/>
        <v>0</v>
      </c>
      <c r="W181" s="31">
        <f t="shared" si="121"/>
        <v>0</v>
      </c>
      <c r="X181"/>
      <c r="Y181"/>
      <c r="Z181" s="62"/>
      <c r="AA181" s="29" t="s">
        <v>30</v>
      </c>
      <c r="AB181" s="73">
        <f aca="true" t="shared" si="122" ref="AB181:AL181">IF(M181&gt;0.1,1,0)</f>
        <v>0</v>
      </c>
      <c r="AC181" s="73">
        <f t="shared" si="122"/>
        <v>0</v>
      </c>
      <c r="AD181" s="73">
        <f t="shared" si="122"/>
        <v>0</v>
      </c>
      <c r="AE181" s="73">
        <f t="shared" si="122"/>
        <v>0</v>
      </c>
      <c r="AF181" s="73">
        <f t="shared" si="122"/>
        <v>0</v>
      </c>
      <c r="AG181" s="73">
        <f t="shared" si="122"/>
        <v>0</v>
      </c>
      <c r="AH181" s="73">
        <f t="shared" si="122"/>
        <v>0</v>
      </c>
      <c r="AI181" s="73">
        <f t="shared" si="122"/>
        <v>0</v>
      </c>
      <c r="AJ181" s="73">
        <f t="shared" si="122"/>
        <v>0</v>
      </c>
      <c r="AK181" s="73">
        <f t="shared" si="122"/>
        <v>0</v>
      </c>
      <c r="AL181" s="74">
        <f t="shared" si="122"/>
        <v>0</v>
      </c>
      <c r="AM181"/>
      <c r="AN181"/>
      <c r="AO181"/>
      <c r="AP181"/>
      <c r="AQ181"/>
      <c r="AR181"/>
      <c r="AS181"/>
      <c r="AT181"/>
    </row>
    <row r="182" spans="3:46" s="1" customFormat="1" ht="12.75">
      <c r="C182" s="18"/>
      <c r="D182" s="18"/>
      <c r="E182" s="18"/>
      <c r="F182" s="19"/>
      <c r="G182" s="19"/>
      <c r="H182" s="20"/>
      <c r="I182" s="63"/>
      <c r="J182" s="4"/>
      <c r="K182" s="10"/>
      <c r="L182" s="13" t="str">
        <f>"Mitigation Check 2: &gt; "&amp;TRUNC($E$3,0)&amp;$F$4</f>
        <v>Mitigation Check 2: &gt; 6 AF/A:</v>
      </c>
      <c r="M182" s="11">
        <f aca="true" t="shared" si="123" ref="M182:W182">M176-M175</f>
        <v>0</v>
      </c>
      <c r="N182" s="11">
        <f t="shared" si="123"/>
        <v>0</v>
      </c>
      <c r="O182" s="11">
        <f t="shared" si="123"/>
        <v>0</v>
      </c>
      <c r="P182" s="11">
        <f t="shared" si="123"/>
        <v>0</v>
      </c>
      <c r="Q182" s="11">
        <f t="shared" si="123"/>
        <v>0</v>
      </c>
      <c r="R182" s="11">
        <f t="shared" si="123"/>
        <v>0</v>
      </c>
      <c r="S182" s="11">
        <f t="shared" si="123"/>
        <v>0</v>
      </c>
      <c r="T182" s="11">
        <f t="shared" si="123"/>
        <v>0</v>
      </c>
      <c r="U182" s="11">
        <f t="shared" si="123"/>
        <v>0</v>
      </c>
      <c r="V182" s="11">
        <f t="shared" si="123"/>
        <v>0</v>
      </c>
      <c r="W182" s="33">
        <f t="shared" si="123"/>
        <v>0</v>
      </c>
      <c r="X182"/>
      <c r="Y182"/>
      <c r="Z182" s="63"/>
      <c r="AA182" s="12" t="s">
        <v>30</v>
      </c>
      <c r="AB182" s="24">
        <f aca="true" t="shared" si="124" ref="AB182:AL182">IF(M182&gt;$E$3,1,0)</f>
        <v>0</v>
      </c>
      <c r="AC182" s="24">
        <f t="shared" si="124"/>
        <v>0</v>
      </c>
      <c r="AD182" s="24">
        <f t="shared" si="124"/>
        <v>0</v>
      </c>
      <c r="AE182" s="24">
        <f t="shared" si="124"/>
        <v>0</v>
      </c>
      <c r="AF182" s="24">
        <f t="shared" si="124"/>
        <v>0</v>
      </c>
      <c r="AG182" s="24">
        <f t="shared" si="124"/>
        <v>0</v>
      </c>
      <c r="AH182" s="24">
        <f t="shared" si="124"/>
        <v>0</v>
      </c>
      <c r="AI182" s="24">
        <f t="shared" si="124"/>
        <v>0</v>
      </c>
      <c r="AJ182" s="24">
        <f t="shared" si="124"/>
        <v>0</v>
      </c>
      <c r="AK182" s="24">
        <f t="shared" si="124"/>
        <v>0</v>
      </c>
      <c r="AL182" s="32">
        <f t="shared" si="124"/>
        <v>0</v>
      </c>
      <c r="AM182"/>
      <c r="AN182"/>
      <c r="AO182"/>
      <c r="AP182"/>
      <c r="AQ182"/>
      <c r="AR182"/>
      <c r="AS182"/>
      <c r="AT182"/>
    </row>
    <row r="183" spans="3:46" s="1" customFormat="1" ht="12.75">
      <c r="C183" s="18"/>
      <c r="D183" s="18"/>
      <c r="E183" s="18"/>
      <c r="F183" s="19"/>
      <c r="G183" s="19"/>
      <c r="H183" s="20"/>
      <c r="I183" s="63"/>
      <c r="J183" s="4"/>
      <c r="K183" s="10"/>
      <c r="L183" s="12" t="s">
        <v>85</v>
      </c>
      <c r="M183" s="23">
        <f>IF($X176=0,0,(M176/$X176))</f>
        <v>0</v>
      </c>
      <c r="N183" s="23">
        <f aca="true" t="shared" si="125" ref="N183:W183">IF($X176=0,0,(N176/$X176))</f>
        <v>0</v>
      </c>
      <c r="O183" s="23">
        <f t="shared" si="125"/>
        <v>0</v>
      </c>
      <c r="P183" s="23">
        <f t="shared" si="125"/>
        <v>0</v>
      </c>
      <c r="Q183" s="23">
        <f t="shared" si="125"/>
        <v>0</v>
      </c>
      <c r="R183" s="23">
        <f t="shared" si="125"/>
        <v>0</v>
      </c>
      <c r="S183" s="23">
        <f t="shared" si="125"/>
        <v>0</v>
      </c>
      <c r="T183" s="23">
        <f t="shared" si="125"/>
        <v>0</v>
      </c>
      <c r="U183" s="23">
        <f t="shared" si="125"/>
        <v>0</v>
      </c>
      <c r="V183" s="23">
        <f t="shared" si="125"/>
        <v>0</v>
      </c>
      <c r="W183" s="34">
        <f t="shared" si="125"/>
        <v>0</v>
      </c>
      <c r="X183"/>
      <c r="Y183"/>
      <c r="Z183" s="64"/>
      <c r="AA183" s="38" t="s">
        <v>30</v>
      </c>
      <c r="AB183" s="75">
        <f aca="true" t="shared" si="126" ref="AB183:AL183">IF(M183&gt;0.1,1,0)</f>
        <v>0</v>
      </c>
      <c r="AC183" s="75">
        <f t="shared" si="126"/>
        <v>0</v>
      </c>
      <c r="AD183" s="75">
        <f t="shared" si="126"/>
        <v>0</v>
      </c>
      <c r="AE183" s="75">
        <f t="shared" si="126"/>
        <v>0</v>
      </c>
      <c r="AF183" s="75">
        <f t="shared" si="126"/>
        <v>0</v>
      </c>
      <c r="AG183" s="75">
        <f t="shared" si="126"/>
        <v>0</v>
      </c>
      <c r="AH183" s="75">
        <f t="shared" si="126"/>
        <v>0</v>
      </c>
      <c r="AI183" s="75">
        <f t="shared" si="126"/>
        <v>0</v>
      </c>
      <c r="AJ183" s="75">
        <f t="shared" si="126"/>
        <v>0</v>
      </c>
      <c r="AK183" s="75">
        <f t="shared" si="126"/>
        <v>0</v>
      </c>
      <c r="AL183" s="76">
        <f t="shared" si="126"/>
        <v>0</v>
      </c>
      <c r="AM183"/>
      <c r="AN183"/>
      <c r="AO183"/>
      <c r="AP183"/>
      <c r="AQ183"/>
      <c r="AR183"/>
      <c r="AS183"/>
      <c r="AT183"/>
    </row>
    <row r="184" spans="3:46" s="1" customFormat="1" ht="12.75">
      <c r="C184" s="18"/>
      <c r="D184" s="18"/>
      <c r="E184" s="18"/>
      <c r="F184" s="19"/>
      <c r="G184" s="19"/>
      <c r="H184" s="20"/>
      <c r="I184" s="63"/>
      <c r="J184" s="4"/>
      <c r="K184" s="10"/>
      <c r="L184" s="12" t="s">
        <v>31</v>
      </c>
      <c r="M184" s="10" t="str">
        <f aca="true" t="shared" si="127" ref="M184:W184">IF(SUM(AB181,AB182,AB183)=3,"YES","NO")</f>
        <v>NO</v>
      </c>
      <c r="N184" s="10" t="str">
        <f t="shared" si="127"/>
        <v>NO</v>
      </c>
      <c r="O184" s="10" t="str">
        <f t="shared" si="127"/>
        <v>NO</v>
      </c>
      <c r="P184" s="10" t="str">
        <f t="shared" si="127"/>
        <v>NO</v>
      </c>
      <c r="Q184" s="10" t="str">
        <f t="shared" si="127"/>
        <v>NO</v>
      </c>
      <c r="R184" s="10" t="str">
        <f t="shared" si="127"/>
        <v>NO</v>
      </c>
      <c r="S184" s="10" t="str">
        <f t="shared" si="127"/>
        <v>NO</v>
      </c>
      <c r="T184" s="10" t="str">
        <f t="shared" si="127"/>
        <v>NO</v>
      </c>
      <c r="U184" s="10" t="str">
        <f t="shared" si="127"/>
        <v>NO</v>
      </c>
      <c r="V184" s="10" t="str">
        <f t="shared" si="127"/>
        <v>NO</v>
      </c>
      <c r="W184" s="35" t="str">
        <f t="shared" si="127"/>
        <v>NO</v>
      </c>
      <c r="X184"/>
      <c r="Y184"/>
      <c r="AM184"/>
      <c r="AN184"/>
      <c r="AO184"/>
      <c r="AP184"/>
      <c r="AQ184"/>
      <c r="AR184"/>
      <c r="AS184"/>
      <c r="AT184"/>
    </row>
    <row r="185" spans="3:46" s="1" customFormat="1" ht="12.75">
      <c r="C185" s="18"/>
      <c r="D185" s="18"/>
      <c r="E185" s="18"/>
      <c r="F185" s="19"/>
      <c r="G185" s="19"/>
      <c r="H185" s="20"/>
      <c r="I185" s="64"/>
      <c r="J185" s="36"/>
      <c r="K185" s="37"/>
      <c r="L185" s="38" t="s">
        <v>32</v>
      </c>
      <c r="M185" s="8">
        <f aca="true" t="shared" si="128" ref="M185:W185">M176-M175</f>
        <v>0</v>
      </c>
      <c r="N185" s="8">
        <f t="shared" si="128"/>
        <v>0</v>
      </c>
      <c r="O185" s="8">
        <f t="shared" si="128"/>
        <v>0</v>
      </c>
      <c r="P185" s="8">
        <f t="shared" si="128"/>
        <v>0</v>
      </c>
      <c r="Q185" s="8">
        <f t="shared" si="128"/>
        <v>0</v>
      </c>
      <c r="R185" s="8">
        <f t="shared" si="128"/>
        <v>0</v>
      </c>
      <c r="S185" s="8">
        <f t="shared" si="128"/>
        <v>0</v>
      </c>
      <c r="T185" s="8">
        <f t="shared" si="128"/>
        <v>0</v>
      </c>
      <c r="U185" s="8">
        <f t="shared" si="128"/>
        <v>0</v>
      </c>
      <c r="V185" s="8">
        <f t="shared" si="128"/>
        <v>0</v>
      </c>
      <c r="W185" s="39">
        <f t="shared" si="128"/>
        <v>0</v>
      </c>
      <c r="X185"/>
      <c r="Y185"/>
      <c r="AM185"/>
      <c r="AN185"/>
      <c r="AO185"/>
      <c r="AP185"/>
      <c r="AQ185"/>
      <c r="AR185"/>
      <c r="AS185"/>
      <c r="AT185"/>
    </row>
    <row r="186" spans="3:46" s="1" customFormat="1" ht="12.75">
      <c r="C186" s="18"/>
      <c r="D186" s="18"/>
      <c r="E186" s="18"/>
      <c r="F186" s="19"/>
      <c r="G186" s="19"/>
      <c r="H186" s="20"/>
      <c r="J186" s="18"/>
      <c r="L186" s="13"/>
      <c r="M186" s="7"/>
      <c r="N186" s="7"/>
      <c r="O186" s="7"/>
      <c r="P186" s="7"/>
      <c r="Q186" s="7"/>
      <c r="R186" s="7"/>
      <c r="S186" s="7"/>
      <c r="T186" s="7"/>
      <c r="U186" s="7"/>
      <c r="V186" s="7"/>
      <c r="W186" s="7"/>
      <c r="X186"/>
      <c r="Y186"/>
      <c r="AM186"/>
      <c r="AN186"/>
      <c r="AO186"/>
      <c r="AP186"/>
      <c r="AQ186"/>
      <c r="AR186"/>
      <c r="AS186"/>
      <c r="AT186"/>
    </row>
    <row r="187" spans="3:46" s="1" customFormat="1" ht="12.75">
      <c r="C187" s="18"/>
      <c r="D187" s="18"/>
      <c r="E187" s="18"/>
      <c r="F187" s="19"/>
      <c r="G187" s="19"/>
      <c r="H187" s="40" t="s">
        <v>34</v>
      </c>
      <c r="I187" s="62"/>
      <c r="J187" s="2"/>
      <c r="K187" s="2"/>
      <c r="L187" s="29" t="s">
        <v>84</v>
      </c>
      <c r="M187" s="30">
        <f>IF(M179=0,0,IF(M178=0,1,((M179/M178)-1)))</f>
        <v>0</v>
      </c>
      <c r="N187" s="30">
        <f aca="true" t="shared" si="129" ref="N187:W187">IF(N179=0,0,IF(N178=0,1,((N179/N178)-1)))</f>
        <v>0</v>
      </c>
      <c r="O187" s="30">
        <f t="shared" si="129"/>
        <v>0</v>
      </c>
      <c r="P187" s="30">
        <f t="shared" si="129"/>
        <v>0</v>
      </c>
      <c r="Q187" s="30">
        <f t="shared" si="129"/>
        <v>0</v>
      </c>
      <c r="R187" s="30">
        <f t="shared" si="129"/>
        <v>0</v>
      </c>
      <c r="S187" s="30">
        <f t="shared" si="129"/>
        <v>0</v>
      </c>
      <c r="T187" s="30">
        <f t="shared" si="129"/>
        <v>0</v>
      </c>
      <c r="U187" s="30">
        <f t="shared" si="129"/>
        <v>0</v>
      </c>
      <c r="V187" s="30">
        <f t="shared" si="129"/>
        <v>0</v>
      </c>
      <c r="W187" s="31">
        <f t="shared" si="129"/>
        <v>0</v>
      </c>
      <c r="X187" s="25"/>
      <c r="Y187" s="21"/>
      <c r="AM187"/>
      <c r="AN187"/>
      <c r="AO187"/>
      <c r="AP187"/>
      <c r="AQ187"/>
      <c r="AR187"/>
      <c r="AS187"/>
      <c r="AT187"/>
    </row>
    <row r="188" spans="3:46" s="1" customFormat="1" ht="12.75">
      <c r="C188" s="18"/>
      <c r="D188" s="18"/>
      <c r="E188" s="18"/>
      <c r="F188" s="19"/>
      <c r="G188" s="19"/>
      <c r="H188" s="20"/>
      <c r="I188" s="65"/>
      <c r="J188" s="4"/>
      <c r="K188" s="10"/>
      <c r="L188" s="13" t="str">
        <f>"Mitigation Check 2: &gt; "&amp;$E$3&amp;$F$4</f>
        <v>Mitigation Check 2: &gt; 6 AF/A:</v>
      </c>
      <c r="M188" s="11">
        <f>M179-M178</f>
        <v>0</v>
      </c>
      <c r="N188" s="11">
        <f aca="true" t="shared" si="130" ref="N188:W188">N179-N178</f>
        <v>0</v>
      </c>
      <c r="O188" s="11">
        <f t="shared" si="130"/>
        <v>0</v>
      </c>
      <c r="P188" s="11">
        <f t="shared" si="130"/>
        <v>0</v>
      </c>
      <c r="Q188" s="11">
        <f t="shared" si="130"/>
        <v>0</v>
      </c>
      <c r="R188" s="11">
        <f t="shared" si="130"/>
        <v>0</v>
      </c>
      <c r="S188" s="11">
        <f t="shared" si="130"/>
        <v>0</v>
      </c>
      <c r="T188" s="11">
        <f t="shared" si="130"/>
        <v>0</v>
      </c>
      <c r="U188" s="11">
        <f t="shared" si="130"/>
        <v>0</v>
      </c>
      <c r="V188" s="11">
        <f t="shared" si="130"/>
        <v>0</v>
      </c>
      <c r="W188" s="33">
        <f t="shared" si="130"/>
        <v>0</v>
      </c>
      <c r="X188" s="25"/>
      <c r="Y188" s="21"/>
      <c r="Z188" s="62"/>
      <c r="AA188" s="29" t="s">
        <v>30</v>
      </c>
      <c r="AB188" s="73">
        <f aca="true" t="shared" si="131" ref="AB188:AL188">IF(M187&gt;0.1,1,0)</f>
        <v>0</v>
      </c>
      <c r="AC188" s="73">
        <f t="shared" si="131"/>
        <v>0</v>
      </c>
      <c r="AD188" s="73">
        <f t="shared" si="131"/>
        <v>0</v>
      </c>
      <c r="AE188" s="73">
        <f t="shared" si="131"/>
        <v>0</v>
      </c>
      <c r="AF188" s="73">
        <f t="shared" si="131"/>
        <v>0</v>
      </c>
      <c r="AG188" s="73">
        <f t="shared" si="131"/>
        <v>0</v>
      </c>
      <c r="AH188" s="73">
        <f t="shared" si="131"/>
        <v>0</v>
      </c>
      <c r="AI188" s="73">
        <f t="shared" si="131"/>
        <v>0</v>
      </c>
      <c r="AJ188" s="73">
        <f t="shared" si="131"/>
        <v>0</v>
      </c>
      <c r="AK188" s="73">
        <f t="shared" si="131"/>
        <v>0</v>
      </c>
      <c r="AL188" s="74">
        <f t="shared" si="131"/>
        <v>0</v>
      </c>
      <c r="AM188"/>
      <c r="AN188"/>
      <c r="AO188"/>
      <c r="AP188"/>
      <c r="AQ188"/>
      <c r="AR188"/>
      <c r="AS188"/>
      <c r="AT188"/>
    </row>
    <row r="189" spans="3:46" s="1" customFormat="1" ht="12.75">
      <c r="C189" s="18"/>
      <c r="D189" s="18"/>
      <c r="E189" s="18"/>
      <c r="F189" s="19"/>
      <c r="G189" s="19"/>
      <c r="H189" s="20"/>
      <c r="I189" s="66"/>
      <c r="J189" s="47"/>
      <c r="K189" s="10"/>
      <c r="L189" s="12"/>
      <c r="M189" s="23"/>
      <c r="N189" s="23"/>
      <c r="O189" s="23"/>
      <c r="P189" s="23"/>
      <c r="Q189" s="23"/>
      <c r="R189" s="23"/>
      <c r="S189" s="23"/>
      <c r="T189" s="23"/>
      <c r="U189" s="23"/>
      <c r="V189" s="23"/>
      <c r="W189" s="34"/>
      <c r="X189" s="25"/>
      <c r="Y189" s="21"/>
      <c r="Z189" s="63"/>
      <c r="AA189" s="12" t="s">
        <v>30</v>
      </c>
      <c r="AB189" s="24">
        <f aca="true" t="shared" si="132" ref="AB189:AL189">IF(M188&gt;$E$3,1,0)</f>
        <v>0</v>
      </c>
      <c r="AC189" s="24">
        <f t="shared" si="132"/>
        <v>0</v>
      </c>
      <c r="AD189" s="24">
        <f t="shared" si="132"/>
        <v>0</v>
      </c>
      <c r="AE189" s="24">
        <f t="shared" si="132"/>
        <v>0</v>
      </c>
      <c r="AF189" s="24">
        <f t="shared" si="132"/>
        <v>0</v>
      </c>
      <c r="AG189" s="24">
        <f t="shared" si="132"/>
        <v>0</v>
      </c>
      <c r="AH189" s="24">
        <f t="shared" si="132"/>
        <v>0</v>
      </c>
      <c r="AI189" s="24">
        <f t="shared" si="132"/>
        <v>0</v>
      </c>
      <c r="AJ189" s="24">
        <f t="shared" si="132"/>
        <v>0</v>
      </c>
      <c r="AK189" s="24">
        <f t="shared" si="132"/>
        <v>0</v>
      </c>
      <c r="AL189" s="32">
        <f t="shared" si="132"/>
        <v>0</v>
      </c>
      <c r="AM189"/>
      <c r="AN189"/>
      <c r="AO189"/>
      <c r="AP189"/>
      <c r="AQ189"/>
      <c r="AR189"/>
      <c r="AS189"/>
      <c r="AT189"/>
    </row>
    <row r="190" spans="3:46" s="1" customFormat="1" ht="12.75">
      <c r="C190" s="18"/>
      <c r="D190" s="18"/>
      <c r="E190" s="18"/>
      <c r="F190" s="19"/>
      <c r="G190" s="19"/>
      <c r="H190" s="20"/>
      <c r="I190" s="65"/>
      <c r="J190" s="4"/>
      <c r="K190" s="10"/>
      <c r="L190" s="12" t="s">
        <v>31</v>
      </c>
      <c r="M190" s="10" t="str">
        <f aca="true" t="shared" si="133" ref="M190:W190">IF(SUM(AB188,AB189)=2,"YES","NO")</f>
        <v>NO</v>
      </c>
      <c r="N190" s="10" t="str">
        <f t="shared" si="133"/>
        <v>NO</v>
      </c>
      <c r="O190" s="10" t="str">
        <f t="shared" si="133"/>
        <v>NO</v>
      </c>
      <c r="P190" s="10" t="str">
        <f t="shared" si="133"/>
        <v>NO</v>
      </c>
      <c r="Q190" s="10" t="str">
        <f t="shared" si="133"/>
        <v>NO</v>
      </c>
      <c r="R190" s="10" t="str">
        <f t="shared" si="133"/>
        <v>NO</v>
      </c>
      <c r="S190" s="10" t="str">
        <f t="shared" si="133"/>
        <v>NO</v>
      </c>
      <c r="T190" s="10" t="str">
        <f t="shared" si="133"/>
        <v>NO</v>
      </c>
      <c r="U190" s="10" t="str">
        <f t="shared" si="133"/>
        <v>NO</v>
      </c>
      <c r="V190" s="10" t="str">
        <f t="shared" si="133"/>
        <v>NO</v>
      </c>
      <c r="W190" s="35" t="str">
        <f t="shared" si="133"/>
        <v>NO</v>
      </c>
      <c r="X190" s="25"/>
      <c r="Y190" s="21"/>
      <c r="Z190" s="64"/>
      <c r="AA190" s="38"/>
      <c r="AB190" s="75"/>
      <c r="AC190" s="75"/>
      <c r="AD190" s="75"/>
      <c r="AE190" s="75"/>
      <c r="AF190" s="75"/>
      <c r="AG190" s="75"/>
      <c r="AH190" s="75"/>
      <c r="AI190" s="75"/>
      <c r="AJ190" s="75"/>
      <c r="AK190" s="75"/>
      <c r="AL190" s="76"/>
      <c r="AM190"/>
      <c r="AN190"/>
      <c r="AO190"/>
      <c r="AP190"/>
      <c r="AQ190"/>
      <c r="AR190"/>
      <c r="AS190"/>
      <c r="AT190"/>
    </row>
    <row r="191" spans="3:46" s="1" customFormat="1" ht="12.75">
      <c r="C191" s="18"/>
      <c r="D191" s="18"/>
      <c r="E191" s="18"/>
      <c r="F191" s="19"/>
      <c r="G191" s="19"/>
      <c r="H191" s="20"/>
      <c r="I191" s="67"/>
      <c r="J191" s="36"/>
      <c r="K191" s="37"/>
      <c r="L191" s="38" t="s">
        <v>32</v>
      </c>
      <c r="M191" s="8">
        <f>M179-M178</f>
        <v>0</v>
      </c>
      <c r="N191" s="8">
        <f aca="true" t="shared" si="134" ref="N191:W191">N179-N178</f>
        <v>0</v>
      </c>
      <c r="O191" s="8">
        <f t="shared" si="134"/>
        <v>0</v>
      </c>
      <c r="P191" s="8">
        <f t="shared" si="134"/>
        <v>0</v>
      </c>
      <c r="Q191" s="8">
        <f t="shared" si="134"/>
        <v>0</v>
      </c>
      <c r="R191" s="8">
        <f t="shared" si="134"/>
        <v>0</v>
      </c>
      <c r="S191" s="8">
        <f t="shared" si="134"/>
        <v>0</v>
      </c>
      <c r="T191" s="8">
        <f t="shared" si="134"/>
        <v>0</v>
      </c>
      <c r="U191" s="8">
        <f t="shared" si="134"/>
        <v>0</v>
      </c>
      <c r="V191" s="8">
        <f t="shared" si="134"/>
        <v>0</v>
      </c>
      <c r="W191" s="39">
        <f t="shared" si="134"/>
        <v>0</v>
      </c>
      <c r="X191" s="25"/>
      <c r="Y191" s="21"/>
      <c r="AM191"/>
      <c r="AN191"/>
      <c r="AO191"/>
      <c r="AP191"/>
      <c r="AQ191"/>
      <c r="AR191"/>
      <c r="AS191"/>
      <c r="AT191"/>
    </row>
    <row r="192" spans="3:46" s="1" customFormat="1" ht="12.75">
      <c r="C192" s="18"/>
      <c r="D192" s="18"/>
      <c r="E192" s="18"/>
      <c r="F192" s="19"/>
      <c r="G192" s="19"/>
      <c r="H192" s="20"/>
      <c r="I192" s="4"/>
      <c r="J192" s="4"/>
      <c r="K192" s="10"/>
      <c r="L192" s="12"/>
      <c r="M192" s="11"/>
      <c r="N192" s="11"/>
      <c r="O192" s="11"/>
      <c r="P192" s="11"/>
      <c r="Q192" s="11"/>
      <c r="R192" s="11"/>
      <c r="S192" s="11"/>
      <c r="T192" s="11"/>
      <c r="U192" s="11"/>
      <c r="V192" s="11"/>
      <c r="W192" s="11"/>
      <c r="X192" s="25"/>
      <c r="Y192" s="21"/>
      <c r="AM192"/>
      <c r="AN192"/>
      <c r="AO192"/>
      <c r="AP192"/>
      <c r="AQ192"/>
      <c r="AR192"/>
      <c r="AS192"/>
      <c r="AT192"/>
    </row>
    <row r="193" spans="3:46" s="1" customFormat="1" ht="15.75">
      <c r="C193" s="14" t="s">
        <v>75</v>
      </c>
      <c r="D193"/>
      <c r="E193" s="41"/>
      <c r="F193" s="43"/>
      <c r="G193" s="9"/>
      <c r="H193" s="42"/>
      <c r="I193" s="44"/>
      <c r="J193"/>
      <c r="K193"/>
      <c r="L193" s="1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row>
    <row r="194" spans="3:46" s="1" customFormat="1" ht="12.75">
      <c r="C194"/>
      <c r="D194"/>
      <c r="E194"/>
      <c r="F194"/>
      <c r="G194"/>
      <c r="H194"/>
      <c r="I194"/>
      <c r="J194"/>
      <c r="K194"/>
      <c r="L194" s="13"/>
      <c r="M194" t="str">
        <f>"Impact by Reach (AF/"&amp;$F$3</f>
        <v>Impact by Reach (AF/Annum)</v>
      </c>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row>
    <row r="195" spans="3:46" s="1" customFormat="1" ht="12.75">
      <c r="C195" s="2" t="s">
        <v>0</v>
      </c>
      <c r="D195" s="2" t="s">
        <v>1</v>
      </c>
      <c r="E195" s="2" t="s">
        <v>48</v>
      </c>
      <c r="F195" s="2" t="s">
        <v>5</v>
      </c>
      <c r="G195" s="2" t="s">
        <v>6</v>
      </c>
      <c r="H195" s="2" t="s">
        <v>8</v>
      </c>
      <c r="I195" s="198" t="s">
        <v>35</v>
      </c>
      <c r="J195" s="198"/>
      <c r="K195" s="5" t="s">
        <v>10</v>
      </c>
      <c r="L195" s="13"/>
      <c r="M195" s="2" t="s">
        <v>12</v>
      </c>
      <c r="N195" s="2" t="s">
        <v>13</v>
      </c>
      <c r="O195" s="2" t="s">
        <v>14</v>
      </c>
      <c r="P195" s="2" t="s">
        <v>15</v>
      </c>
      <c r="Q195" s="2" t="s">
        <v>16</v>
      </c>
      <c r="R195" s="2" t="s">
        <v>17</v>
      </c>
      <c r="S195" s="2" t="s">
        <v>18</v>
      </c>
      <c r="T195" s="2" t="s">
        <v>19</v>
      </c>
      <c r="U195" s="2" t="s">
        <v>20</v>
      </c>
      <c r="V195" s="2" t="s">
        <v>21</v>
      </c>
      <c r="W195" s="2" t="s">
        <v>22</v>
      </c>
      <c r="X195"/>
      <c r="Y195"/>
      <c r="Z195"/>
      <c r="AA195"/>
      <c r="AB195"/>
      <c r="AC195"/>
      <c r="AD195"/>
      <c r="AE195"/>
      <c r="AF195"/>
      <c r="AG195"/>
      <c r="AH195"/>
      <c r="AI195"/>
      <c r="AJ195"/>
      <c r="AK195"/>
      <c r="AL195"/>
      <c r="AM195"/>
      <c r="AN195"/>
      <c r="AO195"/>
      <c r="AP195"/>
      <c r="AQ195"/>
      <c r="AR195"/>
      <c r="AS195"/>
      <c r="AT195"/>
    </row>
    <row r="196" spans="3:46" s="1" customFormat="1" ht="13.5" thickBot="1">
      <c r="C196" s="3"/>
      <c r="D196" s="3" t="s">
        <v>2</v>
      </c>
      <c r="E196" s="3" t="s">
        <v>3</v>
      </c>
      <c r="F196" s="3" t="s">
        <v>4</v>
      </c>
      <c r="G196" s="3" t="s">
        <v>7</v>
      </c>
      <c r="H196" s="3" t="s">
        <v>9</v>
      </c>
      <c r="I196" s="69" t="s">
        <v>44</v>
      </c>
      <c r="J196" s="68" t="s">
        <v>45</v>
      </c>
      <c r="K196" s="6" t="s">
        <v>11</v>
      </c>
      <c r="L196" s="13"/>
      <c r="M196" s="3" t="s">
        <v>23</v>
      </c>
      <c r="N196" s="3" t="s">
        <v>24</v>
      </c>
      <c r="O196" s="3" t="s">
        <v>25</v>
      </c>
      <c r="P196" s="3" t="s">
        <v>26</v>
      </c>
      <c r="Q196" s="3" t="s">
        <v>27</v>
      </c>
      <c r="R196" s="3" t="s">
        <v>28</v>
      </c>
      <c r="S196" s="3" t="s">
        <v>19</v>
      </c>
      <c r="T196" s="3"/>
      <c r="U196" s="3" t="s">
        <v>21</v>
      </c>
      <c r="V196" s="3"/>
      <c r="W196" s="3" t="s">
        <v>29</v>
      </c>
      <c r="X196"/>
      <c r="Y196"/>
      <c r="Z196"/>
      <c r="AA196"/>
      <c r="AB196"/>
      <c r="AC196"/>
      <c r="AD196"/>
      <c r="AE196"/>
      <c r="AF196"/>
      <c r="AG196"/>
      <c r="AH196"/>
      <c r="AI196"/>
      <c r="AJ196"/>
      <c r="AK196"/>
      <c r="AL196"/>
      <c r="AM196"/>
      <c r="AN196"/>
      <c r="AO196"/>
      <c r="AP196"/>
      <c r="AQ196"/>
      <c r="AR196"/>
      <c r="AS196"/>
      <c r="AT196"/>
    </row>
    <row r="197" spans="3:46" s="1" customFormat="1" ht="16.5" thickTop="1">
      <c r="C197" s="14" t="s">
        <v>53</v>
      </c>
      <c r="D197" s="10"/>
      <c r="E197" s="10"/>
      <c r="F197" s="10"/>
      <c r="G197" s="10"/>
      <c r="H197" s="10"/>
      <c r="I197" s="10"/>
      <c r="J197" s="10"/>
      <c r="K197" s="4"/>
      <c r="L197" s="13"/>
      <c r="M197" s="10"/>
      <c r="N197" s="10"/>
      <c r="O197" s="10"/>
      <c r="P197" s="10"/>
      <c r="Q197" s="10"/>
      <c r="R197" s="10"/>
      <c r="S197" s="10"/>
      <c r="T197" s="10"/>
      <c r="U197" s="10"/>
      <c r="V197" s="10"/>
      <c r="W197" s="10"/>
      <c r="X197"/>
      <c r="Y197"/>
      <c r="Z197"/>
      <c r="AA197"/>
      <c r="AB197"/>
      <c r="AC197"/>
      <c r="AD197"/>
      <c r="AE197"/>
      <c r="AF197"/>
      <c r="AG197"/>
      <c r="AH197"/>
      <c r="AI197"/>
      <c r="AJ197"/>
      <c r="AK197"/>
      <c r="AL197"/>
      <c r="AM197"/>
      <c r="AN197"/>
      <c r="AO197"/>
      <c r="AP197"/>
      <c r="AQ197"/>
      <c r="AR197"/>
      <c r="AS197"/>
      <c r="AT197"/>
    </row>
    <row r="198" spans="3:46" s="1" customFormat="1" ht="12.75">
      <c r="C198" s="94" t="s">
        <v>61</v>
      </c>
      <c r="D198" s="94">
        <v>4.47</v>
      </c>
      <c r="E198" s="95">
        <v>585.2</v>
      </c>
      <c r="F198" s="95">
        <v>146.3</v>
      </c>
      <c r="G198" s="96">
        <v>27101</v>
      </c>
      <c r="H198" s="94"/>
      <c r="I198" s="94">
        <v>585.2</v>
      </c>
      <c r="J198" s="95">
        <f>I198/3</f>
        <v>195.0666666666667</v>
      </c>
      <c r="K198" s="94" t="s">
        <v>46</v>
      </c>
      <c r="L198" s="139" t="s">
        <v>40</v>
      </c>
      <c r="M198" s="77"/>
      <c r="N198" s="78"/>
      <c r="O198" s="78"/>
      <c r="P198" s="78"/>
      <c r="Q198" s="78"/>
      <c r="R198" s="78"/>
      <c r="S198" s="78"/>
      <c r="T198" s="78"/>
      <c r="U198" s="78"/>
      <c r="V198" s="78"/>
      <c r="W198" s="79"/>
      <c r="X198" s="22">
        <f>SUM(M198:W198)</f>
        <v>0</v>
      </c>
      <c r="Y198" s="21"/>
      <c r="AM198"/>
      <c r="AN198"/>
      <c r="AO198"/>
      <c r="AP198"/>
      <c r="AQ198"/>
      <c r="AR198"/>
      <c r="AS198"/>
      <c r="AT198"/>
    </row>
    <row r="199" spans="3:46" s="1" customFormat="1" ht="12.75">
      <c r="C199" s="94" t="str">
        <f aca="true" t="shared" si="135" ref="C199:J199">C198</f>
        <v>35-13866</v>
      </c>
      <c r="D199" s="94">
        <f t="shared" si="135"/>
        <v>4.47</v>
      </c>
      <c r="E199" s="94">
        <f t="shared" si="135"/>
        <v>585.2</v>
      </c>
      <c r="F199" s="95">
        <f t="shared" si="135"/>
        <v>146.3</v>
      </c>
      <c r="G199" s="96">
        <f t="shared" si="135"/>
        <v>27101</v>
      </c>
      <c r="H199" s="94">
        <f t="shared" si="135"/>
        <v>0</v>
      </c>
      <c r="I199" s="94">
        <f t="shared" si="135"/>
        <v>585.2</v>
      </c>
      <c r="J199" s="95">
        <f t="shared" si="135"/>
        <v>195.0666666666667</v>
      </c>
      <c r="K199" s="94" t="s">
        <v>47</v>
      </c>
      <c r="L199" s="139" t="s">
        <v>41</v>
      </c>
      <c r="M199" s="80"/>
      <c r="N199" s="11"/>
      <c r="O199" s="11"/>
      <c r="P199" s="11"/>
      <c r="Q199" s="11"/>
      <c r="R199" s="11"/>
      <c r="S199" s="11"/>
      <c r="T199" s="11"/>
      <c r="U199" s="11"/>
      <c r="V199" s="11"/>
      <c r="W199" s="81"/>
      <c r="X199" s="22">
        <f>SUM(M199:W199)</f>
        <v>0</v>
      </c>
      <c r="AM199"/>
      <c r="AN199"/>
      <c r="AO199"/>
      <c r="AP199"/>
      <c r="AQ199"/>
      <c r="AR199"/>
      <c r="AS199"/>
      <c r="AT199"/>
    </row>
    <row r="200" spans="3:46" s="1" customFormat="1" ht="15.75">
      <c r="C200" s="14" t="s">
        <v>54</v>
      </c>
      <c r="D200"/>
      <c r="E200"/>
      <c r="F200"/>
      <c r="G200"/>
      <c r="H200"/>
      <c r="I200"/>
      <c r="J200" s="70"/>
      <c r="K200"/>
      <c r="L200" s="139"/>
      <c r="M200" s="82"/>
      <c r="N200" s="83"/>
      <c r="O200" s="83"/>
      <c r="P200" s="83"/>
      <c r="Q200" s="83"/>
      <c r="R200" s="83"/>
      <c r="S200" s="83"/>
      <c r="T200" s="83"/>
      <c r="U200" s="83"/>
      <c r="V200" s="83"/>
      <c r="W200" s="84"/>
      <c r="X200"/>
      <c r="Y200"/>
      <c r="Z200"/>
      <c r="AM200"/>
      <c r="AN200"/>
      <c r="AO200"/>
      <c r="AP200"/>
      <c r="AQ200"/>
      <c r="AR200"/>
      <c r="AS200"/>
      <c r="AT200"/>
    </row>
    <row r="201" spans="3:46" s="1" customFormat="1" ht="12.75">
      <c r="C201" s="94" t="str">
        <f aca="true" t="shared" si="136" ref="C201:K201">C198</f>
        <v>35-13866</v>
      </c>
      <c r="D201" s="94">
        <f t="shared" si="136"/>
        <v>4.47</v>
      </c>
      <c r="E201" s="94">
        <f t="shared" si="136"/>
        <v>585.2</v>
      </c>
      <c r="F201" s="95">
        <f t="shared" si="136"/>
        <v>146.3</v>
      </c>
      <c r="G201" s="96">
        <f t="shared" si="136"/>
        <v>27101</v>
      </c>
      <c r="H201" s="94">
        <f t="shared" si="136"/>
        <v>0</v>
      </c>
      <c r="I201" s="94">
        <f t="shared" si="136"/>
        <v>585.2</v>
      </c>
      <c r="J201" s="95">
        <f t="shared" si="136"/>
        <v>195.0666666666667</v>
      </c>
      <c r="K201" s="94" t="str">
        <f t="shared" si="136"/>
        <v>SP055158</v>
      </c>
      <c r="L201" s="139" t="s">
        <v>42</v>
      </c>
      <c r="M201" s="80"/>
      <c r="N201" s="11"/>
      <c r="O201" s="11"/>
      <c r="P201" s="11"/>
      <c r="Q201" s="11"/>
      <c r="R201" s="11"/>
      <c r="S201" s="11"/>
      <c r="T201" s="11"/>
      <c r="U201" s="11"/>
      <c r="V201" s="11"/>
      <c r="W201" s="81"/>
      <c r="X201" s="22">
        <f>SUM(M201:W201)</f>
        <v>0</v>
      </c>
      <c r="Y201" s="21"/>
      <c r="Z201"/>
      <c r="AM201"/>
      <c r="AN201"/>
      <c r="AO201"/>
      <c r="AP201"/>
      <c r="AQ201"/>
      <c r="AR201"/>
      <c r="AS201"/>
      <c r="AT201"/>
    </row>
    <row r="202" spans="3:46" s="1" customFormat="1" ht="12.75">
      <c r="C202" s="97" t="str">
        <f aca="true" t="shared" si="137" ref="C202:H202">C198</f>
        <v>35-13866</v>
      </c>
      <c r="D202" s="97">
        <f t="shared" si="137"/>
        <v>4.47</v>
      </c>
      <c r="E202" s="97">
        <f t="shared" si="137"/>
        <v>585.2</v>
      </c>
      <c r="F202" s="99">
        <f t="shared" si="137"/>
        <v>146.3</v>
      </c>
      <c r="G202" s="98">
        <f t="shared" si="137"/>
        <v>27101</v>
      </c>
      <c r="H202" s="97">
        <f t="shared" si="137"/>
        <v>0</v>
      </c>
      <c r="I202" s="97">
        <f>I198</f>
        <v>585.2</v>
      </c>
      <c r="J202" s="99">
        <f>J198</f>
        <v>195.0666666666667</v>
      </c>
      <c r="K202" s="97" t="str">
        <f>K199</f>
        <v>SP074164</v>
      </c>
      <c r="L202" s="139" t="s">
        <v>43</v>
      </c>
      <c r="M202" s="85"/>
      <c r="N202" s="86"/>
      <c r="O202" s="86"/>
      <c r="P202" s="86"/>
      <c r="Q202" s="86"/>
      <c r="R202" s="86"/>
      <c r="S202" s="86"/>
      <c r="T202" s="86"/>
      <c r="U202" s="86"/>
      <c r="V202" s="86"/>
      <c r="W202" s="87"/>
      <c r="X202" s="22">
        <f>SUM(M202:W202)</f>
        <v>0</v>
      </c>
      <c r="Y202" s="21"/>
      <c r="Z202"/>
      <c r="AM202"/>
      <c r="AN202"/>
      <c r="AO202"/>
      <c r="AP202"/>
      <c r="AQ202"/>
      <c r="AR202"/>
      <c r="AS202"/>
      <c r="AT202"/>
    </row>
    <row r="203" spans="3:46" s="1" customFormat="1" ht="12.75">
      <c r="C203" s="18"/>
      <c r="D203" s="18"/>
      <c r="E203" s="19"/>
      <c r="F203" s="19"/>
      <c r="G203" s="20"/>
      <c r="H203" s="18"/>
      <c r="I203" s="18"/>
      <c r="L203" s="140"/>
      <c r="M203" s="7"/>
      <c r="N203" s="7"/>
      <c r="O203" s="7"/>
      <c r="P203" s="7"/>
      <c r="Q203" s="7"/>
      <c r="R203" s="7"/>
      <c r="S203" s="7"/>
      <c r="T203" s="7"/>
      <c r="U203" s="7"/>
      <c r="V203" s="7"/>
      <c r="W203" s="22"/>
      <c r="AM203"/>
      <c r="AN203"/>
      <c r="AO203"/>
      <c r="AP203"/>
      <c r="AQ203"/>
      <c r="AR203"/>
      <c r="AS203"/>
      <c r="AT203"/>
    </row>
    <row r="204" spans="3:46" s="1" customFormat="1" ht="12.75">
      <c r="C204" s="18"/>
      <c r="D204" s="18"/>
      <c r="E204" s="18"/>
      <c r="F204" s="19"/>
      <c r="G204" s="19"/>
      <c r="H204" s="40" t="s">
        <v>33</v>
      </c>
      <c r="I204" s="62"/>
      <c r="J204" s="2"/>
      <c r="K204" s="2"/>
      <c r="L204" s="29" t="s">
        <v>84</v>
      </c>
      <c r="M204" s="30">
        <f>IF(M199=0,0,IF(M198=0,1,((M199/M198)-1)))</f>
        <v>0</v>
      </c>
      <c r="N204" s="30">
        <f aca="true" t="shared" si="138" ref="N204:W204">IF(N199=0,0,IF(N198=0,1,((N199/N198)-1)))</f>
        <v>0</v>
      </c>
      <c r="O204" s="30">
        <f t="shared" si="138"/>
        <v>0</v>
      </c>
      <c r="P204" s="30">
        <f t="shared" si="138"/>
        <v>0</v>
      </c>
      <c r="Q204" s="30">
        <f t="shared" si="138"/>
        <v>0</v>
      </c>
      <c r="R204" s="30">
        <f t="shared" si="138"/>
        <v>0</v>
      </c>
      <c r="S204" s="30">
        <f t="shared" si="138"/>
        <v>0</v>
      </c>
      <c r="T204" s="30">
        <f t="shared" si="138"/>
        <v>0</v>
      </c>
      <c r="U204" s="30">
        <f t="shared" si="138"/>
        <v>0</v>
      </c>
      <c r="V204" s="30">
        <f t="shared" si="138"/>
        <v>0</v>
      </c>
      <c r="W204" s="31">
        <f t="shared" si="138"/>
        <v>0</v>
      </c>
      <c r="X204"/>
      <c r="Y204"/>
      <c r="Z204" s="62"/>
      <c r="AA204" s="29" t="s">
        <v>30</v>
      </c>
      <c r="AB204" s="73">
        <f aca="true" t="shared" si="139" ref="AB204:AL204">IF(M204&gt;0.1,1,0)</f>
        <v>0</v>
      </c>
      <c r="AC204" s="73">
        <f t="shared" si="139"/>
        <v>0</v>
      </c>
      <c r="AD204" s="73">
        <f t="shared" si="139"/>
        <v>0</v>
      </c>
      <c r="AE204" s="73">
        <f t="shared" si="139"/>
        <v>0</v>
      </c>
      <c r="AF204" s="73">
        <f t="shared" si="139"/>
        <v>0</v>
      </c>
      <c r="AG204" s="73">
        <f t="shared" si="139"/>
        <v>0</v>
      </c>
      <c r="AH204" s="73">
        <f t="shared" si="139"/>
        <v>0</v>
      </c>
      <c r="AI204" s="73">
        <f t="shared" si="139"/>
        <v>0</v>
      </c>
      <c r="AJ204" s="73">
        <f t="shared" si="139"/>
        <v>0</v>
      </c>
      <c r="AK204" s="73">
        <f t="shared" si="139"/>
        <v>0</v>
      </c>
      <c r="AL204" s="74">
        <f t="shared" si="139"/>
        <v>0</v>
      </c>
      <c r="AM204"/>
      <c r="AN204"/>
      <c r="AO204"/>
      <c r="AP204"/>
      <c r="AQ204"/>
      <c r="AR204"/>
      <c r="AS204"/>
      <c r="AT204"/>
    </row>
    <row r="205" spans="3:46" s="1" customFormat="1" ht="12.75">
      <c r="C205" s="18"/>
      <c r="D205" s="18"/>
      <c r="E205" s="18"/>
      <c r="F205" s="19"/>
      <c r="G205" s="19"/>
      <c r="H205" s="20"/>
      <c r="I205" s="63"/>
      <c r="J205" s="4"/>
      <c r="K205" s="10"/>
      <c r="L205" s="13" t="str">
        <f>"Mitigation Check 2: &gt; "&amp;TRUNC($E$3,0)&amp;$F$4</f>
        <v>Mitigation Check 2: &gt; 6 AF/A:</v>
      </c>
      <c r="M205" s="11">
        <f aca="true" t="shared" si="140" ref="M205:W205">M199-M198</f>
        <v>0</v>
      </c>
      <c r="N205" s="11">
        <f t="shared" si="140"/>
        <v>0</v>
      </c>
      <c r="O205" s="11">
        <f t="shared" si="140"/>
        <v>0</v>
      </c>
      <c r="P205" s="11">
        <f t="shared" si="140"/>
        <v>0</v>
      </c>
      <c r="Q205" s="11">
        <f t="shared" si="140"/>
        <v>0</v>
      </c>
      <c r="R205" s="11">
        <f t="shared" si="140"/>
        <v>0</v>
      </c>
      <c r="S205" s="11">
        <f t="shared" si="140"/>
        <v>0</v>
      </c>
      <c r="T205" s="11">
        <f t="shared" si="140"/>
        <v>0</v>
      </c>
      <c r="U205" s="11">
        <f t="shared" si="140"/>
        <v>0</v>
      </c>
      <c r="V205" s="11">
        <f t="shared" si="140"/>
        <v>0</v>
      </c>
      <c r="W205" s="33">
        <f t="shared" si="140"/>
        <v>0</v>
      </c>
      <c r="X205"/>
      <c r="Y205"/>
      <c r="Z205" s="63"/>
      <c r="AA205" s="12" t="s">
        <v>30</v>
      </c>
      <c r="AB205" s="24">
        <f aca="true" t="shared" si="141" ref="AB205:AL205">IF(M205&gt;$E$3,1,0)</f>
        <v>0</v>
      </c>
      <c r="AC205" s="24">
        <f t="shared" si="141"/>
        <v>0</v>
      </c>
      <c r="AD205" s="24">
        <f t="shared" si="141"/>
        <v>0</v>
      </c>
      <c r="AE205" s="24">
        <f t="shared" si="141"/>
        <v>0</v>
      </c>
      <c r="AF205" s="24">
        <f t="shared" si="141"/>
        <v>0</v>
      </c>
      <c r="AG205" s="24">
        <f t="shared" si="141"/>
        <v>0</v>
      </c>
      <c r="AH205" s="24">
        <f t="shared" si="141"/>
        <v>0</v>
      </c>
      <c r="AI205" s="24">
        <f t="shared" si="141"/>
        <v>0</v>
      </c>
      <c r="AJ205" s="24">
        <f t="shared" si="141"/>
        <v>0</v>
      </c>
      <c r="AK205" s="24">
        <f t="shared" si="141"/>
        <v>0</v>
      </c>
      <c r="AL205" s="32">
        <f t="shared" si="141"/>
        <v>0</v>
      </c>
      <c r="AM205"/>
      <c r="AN205"/>
      <c r="AO205"/>
      <c r="AP205"/>
      <c r="AQ205"/>
      <c r="AR205"/>
      <c r="AS205"/>
      <c r="AT205"/>
    </row>
    <row r="206" spans="3:46" s="1" customFormat="1" ht="12.75">
      <c r="C206" s="18"/>
      <c r="D206" s="18"/>
      <c r="E206" s="18"/>
      <c r="F206" s="19"/>
      <c r="G206" s="19"/>
      <c r="H206" s="20"/>
      <c r="I206" s="63"/>
      <c r="J206" s="4"/>
      <c r="K206" s="10"/>
      <c r="L206" s="12" t="s">
        <v>85</v>
      </c>
      <c r="M206" s="23">
        <f>IF($X199=0,0,(M199/$X199))</f>
        <v>0</v>
      </c>
      <c r="N206" s="23">
        <f aca="true" t="shared" si="142" ref="N206:W206">IF($X199=0,0,(N199/$X199))</f>
        <v>0</v>
      </c>
      <c r="O206" s="23">
        <f t="shared" si="142"/>
        <v>0</v>
      </c>
      <c r="P206" s="23">
        <f t="shared" si="142"/>
        <v>0</v>
      </c>
      <c r="Q206" s="23">
        <f t="shared" si="142"/>
        <v>0</v>
      </c>
      <c r="R206" s="23">
        <f t="shared" si="142"/>
        <v>0</v>
      </c>
      <c r="S206" s="23">
        <f t="shared" si="142"/>
        <v>0</v>
      </c>
      <c r="T206" s="23">
        <f t="shared" si="142"/>
        <v>0</v>
      </c>
      <c r="U206" s="23">
        <f t="shared" si="142"/>
        <v>0</v>
      </c>
      <c r="V206" s="23">
        <f t="shared" si="142"/>
        <v>0</v>
      </c>
      <c r="W206" s="34">
        <f t="shared" si="142"/>
        <v>0</v>
      </c>
      <c r="X206"/>
      <c r="Y206"/>
      <c r="Z206" s="64"/>
      <c r="AA206" s="38" t="s">
        <v>30</v>
      </c>
      <c r="AB206" s="75">
        <f aca="true" t="shared" si="143" ref="AB206:AL206">IF(M206&gt;0.1,1,0)</f>
        <v>0</v>
      </c>
      <c r="AC206" s="75">
        <f t="shared" si="143"/>
        <v>0</v>
      </c>
      <c r="AD206" s="75">
        <f t="shared" si="143"/>
        <v>0</v>
      </c>
      <c r="AE206" s="75">
        <f t="shared" si="143"/>
        <v>0</v>
      </c>
      <c r="AF206" s="75">
        <f t="shared" si="143"/>
        <v>0</v>
      </c>
      <c r="AG206" s="75">
        <f t="shared" si="143"/>
        <v>0</v>
      </c>
      <c r="AH206" s="75">
        <f t="shared" si="143"/>
        <v>0</v>
      </c>
      <c r="AI206" s="75">
        <f t="shared" si="143"/>
        <v>0</v>
      </c>
      <c r="AJ206" s="75">
        <f t="shared" si="143"/>
        <v>0</v>
      </c>
      <c r="AK206" s="75">
        <f t="shared" si="143"/>
        <v>0</v>
      </c>
      <c r="AL206" s="76">
        <f t="shared" si="143"/>
        <v>0</v>
      </c>
      <c r="AM206"/>
      <c r="AN206"/>
      <c r="AO206"/>
      <c r="AP206"/>
      <c r="AQ206"/>
      <c r="AR206"/>
      <c r="AS206"/>
      <c r="AT206"/>
    </row>
    <row r="207" spans="3:46" s="1" customFormat="1" ht="12.75">
      <c r="C207" s="18"/>
      <c r="D207" s="18"/>
      <c r="E207" s="18"/>
      <c r="F207" s="19"/>
      <c r="G207" s="19"/>
      <c r="H207" s="20"/>
      <c r="I207" s="63"/>
      <c r="J207" s="4"/>
      <c r="K207" s="10"/>
      <c r="L207" s="12" t="s">
        <v>31</v>
      </c>
      <c r="M207" s="10" t="str">
        <f aca="true" t="shared" si="144" ref="M207:W207">IF(SUM(AB204,AB205,AB206)=3,"YES","NO")</f>
        <v>NO</v>
      </c>
      <c r="N207" s="10" t="str">
        <f t="shared" si="144"/>
        <v>NO</v>
      </c>
      <c r="O207" s="10" t="str">
        <f t="shared" si="144"/>
        <v>NO</v>
      </c>
      <c r="P207" s="10" t="str">
        <f t="shared" si="144"/>
        <v>NO</v>
      </c>
      <c r="Q207" s="10" t="str">
        <f t="shared" si="144"/>
        <v>NO</v>
      </c>
      <c r="R207" s="10" t="str">
        <f t="shared" si="144"/>
        <v>NO</v>
      </c>
      <c r="S207" s="10" t="str">
        <f t="shared" si="144"/>
        <v>NO</v>
      </c>
      <c r="T207" s="10" t="str">
        <f t="shared" si="144"/>
        <v>NO</v>
      </c>
      <c r="U207" s="10" t="str">
        <f t="shared" si="144"/>
        <v>NO</v>
      </c>
      <c r="V207" s="10" t="str">
        <f t="shared" si="144"/>
        <v>NO</v>
      </c>
      <c r="W207" s="35" t="str">
        <f t="shared" si="144"/>
        <v>NO</v>
      </c>
      <c r="X207"/>
      <c r="Y207"/>
      <c r="AM207"/>
      <c r="AN207"/>
      <c r="AO207"/>
      <c r="AP207"/>
      <c r="AQ207"/>
      <c r="AR207"/>
      <c r="AS207"/>
      <c r="AT207"/>
    </row>
    <row r="208" spans="3:46" s="1" customFormat="1" ht="12.75">
      <c r="C208" s="18"/>
      <c r="D208" s="18"/>
      <c r="E208" s="18"/>
      <c r="F208" s="19"/>
      <c r="G208" s="19"/>
      <c r="H208" s="20"/>
      <c r="I208" s="64"/>
      <c r="J208" s="36"/>
      <c r="K208" s="37"/>
      <c r="L208" s="38" t="s">
        <v>32</v>
      </c>
      <c r="M208" s="8">
        <f aca="true" t="shared" si="145" ref="M208:W208">M199-M198</f>
        <v>0</v>
      </c>
      <c r="N208" s="8">
        <f t="shared" si="145"/>
        <v>0</v>
      </c>
      <c r="O208" s="8">
        <f t="shared" si="145"/>
        <v>0</v>
      </c>
      <c r="P208" s="8">
        <f t="shared" si="145"/>
        <v>0</v>
      </c>
      <c r="Q208" s="8">
        <f t="shared" si="145"/>
        <v>0</v>
      </c>
      <c r="R208" s="8">
        <f t="shared" si="145"/>
        <v>0</v>
      </c>
      <c r="S208" s="8">
        <f t="shared" si="145"/>
        <v>0</v>
      </c>
      <c r="T208" s="8">
        <f t="shared" si="145"/>
        <v>0</v>
      </c>
      <c r="U208" s="8">
        <f t="shared" si="145"/>
        <v>0</v>
      </c>
      <c r="V208" s="8">
        <f t="shared" si="145"/>
        <v>0</v>
      </c>
      <c r="W208" s="39">
        <f t="shared" si="145"/>
        <v>0</v>
      </c>
      <c r="X208"/>
      <c r="Y208"/>
      <c r="AM208"/>
      <c r="AN208"/>
      <c r="AO208"/>
      <c r="AP208"/>
      <c r="AQ208"/>
      <c r="AR208"/>
      <c r="AS208"/>
      <c r="AT208"/>
    </row>
    <row r="209" spans="3:46" s="1" customFormat="1" ht="12.75">
      <c r="C209" s="18"/>
      <c r="D209" s="18"/>
      <c r="E209" s="18"/>
      <c r="F209" s="19"/>
      <c r="G209" s="19"/>
      <c r="H209" s="20"/>
      <c r="J209" s="18"/>
      <c r="L209" s="13"/>
      <c r="M209" s="7"/>
      <c r="N209" s="7"/>
      <c r="O209" s="7"/>
      <c r="P209" s="7"/>
      <c r="Q209" s="7"/>
      <c r="R209" s="7"/>
      <c r="S209" s="7"/>
      <c r="T209" s="7"/>
      <c r="U209" s="7"/>
      <c r="V209" s="7"/>
      <c r="W209" s="7"/>
      <c r="X209"/>
      <c r="Y209"/>
      <c r="AM209"/>
      <c r="AN209"/>
      <c r="AO209"/>
      <c r="AP209"/>
      <c r="AQ209"/>
      <c r="AR209"/>
      <c r="AS209"/>
      <c r="AT209"/>
    </row>
    <row r="210" spans="3:46" s="1" customFormat="1" ht="12.75">
      <c r="C210" s="18"/>
      <c r="D210" s="18"/>
      <c r="E210" s="18"/>
      <c r="F210" s="19"/>
      <c r="G210" s="19"/>
      <c r="H210" s="40" t="s">
        <v>34</v>
      </c>
      <c r="I210" s="62"/>
      <c r="J210" s="2"/>
      <c r="K210" s="2"/>
      <c r="L210" s="29" t="s">
        <v>84</v>
      </c>
      <c r="M210" s="30">
        <f>IF(M202=0,0,IF(M201=0,1,((M202/M201)-1)))</f>
        <v>0</v>
      </c>
      <c r="N210" s="30">
        <f aca="true" t="shared" si="146" ref="N210:W210">IF(N202=0,0,IF(N201=0,1,((N202/N201)-1)))</f>
        <v>0</v>
      </c>
      <c r="O210" s="30">
        <f t="shared" si="146"/>
        <v>0</v>
      </c>
      <c r="P210" s="30">
        <f t="shared" si="146"/>
        <v>0</v>
      </c>
      <c r="Q210" s="30">
        <f t="shared" si="146"/>
        <v>0</v>
      </c>
      <c r="R210" s="30">
        <f t="shared" si="146"/>
        <v>0</v>
      </c>
      <c r="S210" s="30">
        <f t="shared" si="146"/>
        <v>0</v>
      </c>
      <c r="T210" s="30">
        <f t="shared" si="146"/>
        <v>0</v>
      </c>
      <c r="U210" s="30">
        <f t="shared" si="146"/>
        <v>0</v>
      </c>
      <c r="V210" s="30">
        <f t="shared" si="146"/>
        <v>0</v>
      </c>
      <c r="W210" s="31">
        <f t="shared" si="146"/>
        <v>0</v>
      </c>
      <c r="X210" s="25"/>
      <c r="Y210" s="21"/>
      <c r="AM210"/>
      <c r="AN210"/>
      <c r="AO210"/>
      <c r="AP210"/>
      <c r="AQ210"/>
      <c r="AR210"/>
      <c r="AS210"/>
      <c r="AT210"/>
    </row>
    <row r="211" spans="3:46" s="1" customFormat="1" ht="12.75">
      <c r="C211" s="18"/>
      <c r="D211" s="18"/>
      <c r="E211" s="18"/>
      <c r="F211" s="19"/>
      <c r="G211" s="19"/>
      <c r="H211" s="20"/>
      <c r="I211" s="65"/>
      <c r="J211" s="4"/>
      <c r="K211" s="10"/>
      <c r="L211" s="13" t="str">
        <f>"Mitigation Check 2: &gt; "&amp;$E$3&amp;$F$4</f>
        <v>Mitigation Check 2: &gt; 6 AF/A:</v>
      </c>
      <c r="M211" s="11">
        <f>M202-M201</f>
        <v>0</v>
      </c>
      <c r="N211" s="11">
        <f aca="true" t="shared" si="147" ref="N211:W211">N202-N201</f>
        <v>0</v>
      </c>
      <c r="O211" s="11">
        <f t="shared" si="147"/>
        <v>0</v>
      </c>
      <c r="P211" s="11">
        <f t="shared" si="147"/>
        <v>0</v>
      </c>
      <c r="Q211" s="11">
        <f t="shared" si="147"/>
        <v>0</v>
      </c>
      <c r="R211" s="11">
        <f t="shared" si="147"/>
        <v>0</v>
      </c>
      <c r="S211" s="11">
        <f t="shared" si="147"/>
        <v>0</v>
      </c>
      <c r="T211" s="11">
        <f t="shared" si="147"/>
        <v>0</v>
      </c>
      <c r="U211" s="11">
        <f t="shared" si="147"/>
        <v>0</v>
      </c>
      <c r="V211" s="11">
        <f t="shared" si="147"/>
        <v>0</v>
      </c>
      <c r="W211" s="33">
        <f t="shared" si="147"/>
        <v>0</v>
      </c>
      <c r="X211" s="25"/>
      <c r="Y211" s="21"/>
      <c r="Z211" s="62"/>
      <c r="AA211" s="29" t="s">
        <v>30</v>
      </c>
      <c r="AB211" s="73">
        <f aca="true" t="shared" si="148" ref="AB211:AL211">IF(M210&gt;0.1,1,0)</f>
        <v>0</v>
      </c>
      <c r="AC211" s="73">
        <f t="shared" si="148"/>
        <v>0</v>
      </c>
      <c r="AD211" s="73">
        <f t="shared" si="148"/>
        <v>0</v>
      </c>
      <c r="AE211" s="73">
        <f t="shared" si="148"/>
        <v>0</v>
      </c>
      <c r="AF211" s="73">
        <f t="shared" si="148"/>
        <v>0</v>
      </c>
      <c r="AG211" s="73">
        <f t="shared" si="148"/>
        <v>0</v>
      </c>
      <c r="AH211" s="73">
        <f t="shared" si="148"/>
        <v>0</v>
      </c>
      <c r="AI211" s="73">
        <f t="shared" si="148"/>
        <v>0</v>
      </c>
      <c r="AJ211" s="73">
        <f t="shared" si="148"/>
        <v>0</v>
      </c>
      <c r="AK211" s="73">
        <f t="shared" si="148"/>
        <v>0</v>
      </c>
      <c r="AL211" s="74">
        <f t="shared" si="148"/>
        <v>0</v>
      </c>
      <c r="AM211"/>
      <c r="AN211"/>
      <c r="AO211"/>
      <c r="AP211"/>
      <c r="AQ211"/>
      <c r="AR211"/>
      <c r="AS211"/>
      <c r="AT211"/>
    </row>
    <row r="212" spans="3:46" s="1" customFormat="1" ht="12.75">
      <c r="C212" s="18"/>
      <c r="D212" s="18"/>
      <c r="E212" s="18"/>
      <c r="F212" s="19"/>
      <c r="G212" s="19"/>
      <c r="H212" s="20"/>
      <c r="I212" s="66"/>
      <c r="J212" s="47"/>
      <c r="K212" s="10"/>
      <c r="L212" s="12"/>
      <c r="M212" s="23"/>
      <c r="N212" s="23"/>
      <c r="O212" s="23"/>
      <c r="P212" s="23"/>
      <c r="Q212" s="23"/>
      <c r="R212" s="23"/>
      <c r="S212" s="23"/>
      <c r="T212" s="23"/>
      <c r="U212" s="23"/>
      <c r="V212" s="23"/>
      <c r="W212" s="34"/>
      <c r="X212" s="25"/>
      <c r="Y212" s="21"/>
      <c r="Z212" s="63"/>
      <c r="AA212" s="12" t="s">
        <v>30</v>
      </c>
      <c r="AB212" s="24">
        <f aca="true" t="shared" si="149" ref="AB212:AL212">IF(M211&gt;$E$3,1,0)</f>
        <v>0</v>
      </c>
      <c r="AC212" s="24">
        <f t="shared" si="149"/>
        <v>0</v>
      </c>
      <c r="AD212" s="24">
        <f t="shared" si="149"/>
        <v>0</v>
      </c>
      <c r="AE212" s="24">
        <f t="shared" si="149"/>
        <v>0</v>
      </c>
      <c r="AF212" s="24">
        <f t="shared" si="149"/>
        <v>0</v>
      </c>
      <c r="AG212" s="24">
        <f t="shared" si="149"/>
        <v>0</v>
      </c>
      <c r="AH212" s="24">
        <f t="shared" si="149"/>
        <v>0</v>
      </c>
      <c r="AI212" s="24">
        <f t="shared" si="149"/>
        <v>0</v>
      </c>
      <c r="AJ212" s="24">
        <f t="shared" si="149"/>
        <v>0</v>
      </c>
      <c r="AK212" s="24">
        <f t="shared" si="149"/>
        <v>0</v>
      </c>
      <c r="AL212" s="32">
        <f t="shared" si="149"/>
        <v>0</v>
      </c>
      <c r="AM212"/>
      <c r="AN212"/>
      <c r="AO212"/>
      <c r="AP212"/>
      <c r="AQ212"/>
      <c r="AR212"/>
      <c r="AS212"/>
      <c r="AT212"/>
    </row>
    <row r="213" spans="3:46" s="1" customFormat="1" ht="12.75">
      <c r="C213" s="18"/>
      <c r="D213" s="18"/>
      <c r="E213" s="18"/>
      <c r="F213" s="19"/>
      <c r="G213" s="19"/>
      <c r="H213" s="20"/>
      <c r="I213" s="65"/>
      <c r="J213" s="4"/>
      <c r="K213" s="10"/>
      <c r="L213" s="12" t="s">
        <v>31</v>
      </c>
      <c r="M213" s="10" t="str">
        <f aca="true" t="shared" si="150" ref="M213:W213">IF(SUM(AB211,AB212)=2,"YES","NO")</f>
        <v>NO</v>
      </c>
      <c r="N213" s="10" t="str">
        <f t="shared" si="150"/>
        <v>NO</v>
      </c>
      <c r="O213" s="10" t="str">
        <f t="shared" si="150"/>
        <v>NO</v>
      </c>
      <c r="P213" s="10" t="str">
        <f t="shared" si="150"/>
        <v>NO</v>
      </c>
      <c r="Q213" s="10" t="str">
        <f t="shared" si="150"/>
        <v>NO</v>
      </c>
      <c r="R213" s="10" t="str">
        <f t="shared" si="150"/>
        <v>NO</v>
      </c>
      <c r="S213" s="10" t="str">
        <f t="shared" si="150"/>
        <v>NO</v>
      </c>
      <c r="T213" s="10" t="str">
        <f t="shared" si="150"/>
        <v>NO</v>
      </c>
      <c r="U213" s="10" t="str">
        <f t="shared" si="150"/>
        <v>NO</v>
      </c>
      <c r="V213" s="10" t="str">
        <f t="shared" si="150"/>
        <v>NO</v>
      </c>
      <c r="W213" s="35" t="str">
        <f t="shared" si="150"/>
        <v>NO</v>
      </c>
      <c r="X213" s="25"/>
      <c r="Y213" s="21"/>
      <c r="Z213" s="64"/>
      <c r="AA213" s="38"/>
      <c r="AB213" s="75"/>
      <c r="AC213" s="75"/>
      <c r="AD213" s="75"/>
      <c r="AE213" s="75"/>
      <c r="AF213" s="75"/>
      <c r="AG213" s="75"/>
      <c r="AH213" s="75"/>
      <c r="AI213" s="75"/>
      <c r="AJ213" s="75"/>
      <c r="AK213" s="75"/>
      <c r="AL213" s="76"/>
      <c r="AM213"/>
      <c r="AN213"/>
      <c r="AO213"/>
      <c r="AP213"/>
      <c r="AQ213"/>
      <c r="AR213"/>
      <c r="AS213"/>
      <c r="AT213"/>
    </row>
    <row r="214" spans="3:46" s="1" customFormat="1" ht="12.75">
      <c r="C214" s="18"/>
      <c r="D214" s="18"/>
      <c r="E214" s="18"/>
      <c r="F214" s="19"/>
      <c r="G214" s="19"/>
      <c r="H214" s="20"/>
      <c r="I214" s="67"/>
      <c r="J214" s="36"/>
      <c r="K214" s="37"/>
      <c r="L214" s="38" t="s">
        <v>32</v>
      </c>
      <c r="M214" s="8">
        <f>M202-M201</f>
        <v>0</v>
      </c>
      <c r="N214" s="8">
        <f aca="true" t="shared" si="151" ref="N214:W214">N202-N201</f>
        <v>0</v>
      </c>
      <c r="O214" s="8">
        <f t="shared" si="151"/>
        <v>0</v>
      </c>
      <c r="P214" s="8">
        <f t="shared" si="151"/>
        <v>0</v>
      </c>
      <c r="Q214" s="8">
        <f t="shared" si="151"/>
        <v>0</v>
      </c>
      <c r="R214" s="8">
        <f t="shared" si="151"/>
        <v>0</v>
      </c>
      <c r="S214" s="8">
        <f t="shared" si="151"/>
        <v>0</v>
      </c>
      <c r="T214" s="8">
        <f t="shared" si="151"/>
        <v>0</v>
      </c>
      <c r="U214" s="8">
        <f t="shared" si="151"/>
        <v>0</v>
      </c>
      <c r="V214" s="8">
        <f t="shared" si="151"/>
        <v>0</v>
      </c>
      <c r="W214" s="39">
        <f t="shared" si="151"/>
        <v>0</v>
      </c>
      <c r="X214" s="25"/>
      <c r="Y214" s="21"/>
      <c r="AM214"/>
      <c r="AN214"/>
      <c r="AO214"/>
      <c r="AP214"/>
      <c r="AQ214"/>
      <c r="AR214"/>
      <c r="AS214"/>
      <c r="AT214"/>
    </row>
    <row r="215" spans="3:46" s="1" customFormat="1" ht="12.75">
      <c r="C215" s="18"/>
      <c r="D215" s="18"/>
      <c r="E215" s="19"/>
      <c r="F215" s="19"/>
      <c r="G215" s="20"/>
      <c r="H215" s="18"/>
      <c r="I215" s="18"/>
      <c r="K215" s="13"/>
      <c r="L215" s="140"/>
      <c r="M215" s="7"/>
      <c r="N215" s="7"/>
      <c r="O215" s="7"/>
      <c r="P215" s="7"/>
      <c r="Q215" s="7"/>
      <c r="R215" s="7"/>
      <c r="S215" s="7"/>
      <c r="T215" s="7"/>
      <c r="U215" s="7"/>
      <c r="V215" s="7"/>
      <c r="W215" s="25"/>
      <c r="X215" s="21"/>
      <c r="AM215"/>
      <c r="AN215"/>
      <c r="AO215"/>
      <c r="AP215"/>
      <c r="AQ215"/>
      <c r="AR215"/>
      <c r="AS215"/>
      <c r="AT215"/>
    </row>
    <row r="216" spans="3:46" s="1" customFormat="1" ht="15.75">
      <c r="C216" s="14" t="s">
        <v>75</v>
      </c>
      <c r="D216"/>
      <c r="E216" s="41"/>
      <c r="F216" s="43"/>
      <c r="G216" s="9"/>
      <c r="H216" s="42"/>
      <c r="I216" s="44"/>
      <c r="J216"/>
      <c r="K216"/>
      <c r="L216" s="13"/>
      <c r="M216"/>
      <c r="N216"/>
      <c r="O216"/>
      <c r="P216"/>
      <c r="Q216"/>
      <c r="R216"/>
      <c r="S216"/>
      <c r="T216"/>
      <c r="U216"/>
      <c r="V216"/>
      <c r="W216"/>
      <c r="X216"/>
      <c r="Y216"/>
      <c r="AM216"/>
      <c r="AN216"/>
      <c r="AO216"/>
      <c r="AP216"/>
      <c r="AQ216"/>
      <c r="AR216"/>
      <c r="AS216"/>
      <c r="AT216"/>
    </row>
    <row r="217" spans="3:46" s="1" customFormat="1" ht="12.75">
      <c r="C217"/>
      <c r="D217"/>
      <c r="E217"/>
      <c r="F217"/>
      <c r="G217"/>
      <c r="H217"/>
      <c r="I217"/>
      <c r="J217"/>
      <c r="K217"/>
      <c r="L217" s="13"/>
      <c r="M217" t="str">
        <f>"Impact by Reach (AF/"&amp;$F$3</f>
        <v>Impact by Reach (AF/Annum)</v>
      </c>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row>
    <row r="218" spans="3:46" s="1" customFormat="1" ht="12.75">
      <c r="C218" s="2" t="s">
        <v>0</v>
      </c>
      <c r="D218" s="2" t="s">
        <v>1</v>
      </c>
      <c r="E218" s="2" t="s">
        <v>48</v>
      </c>
      <c r="F218" s="2" t="s">
        <v>5</v>
      </c>
      <c r="G218" s="2" t="s">
        <v>6</v>
      </c>
      <c r="H218" s="2" t="s">
        <v>8</v>
      </c>
      <c r="I218" s="198" t="s">
        <v>35</v>
      </c>
      <c r="J218" s="198"/>
      <c r="K218" s="5" t="s">
        <v>10</v>
      </c>
      <c r="L218" s="13"/>
      <c r="M218" s="2" t="s">
        <v>12</v>
      </c>
      <c r="N218" s="2" t="s">
        <v>13</v>
      </c>
      <c r="O218" s="2" t="s">
        <v>14</v>
      </c>
      <c r="P218" s="2" t="s">
        <v>15</v>
      </c>
      <c r="Q218" s="2" t="s">
        <v>16</v>
      </c>
      <c r="R218" s="2" t="s">
        <v>17</v>
      </c>
      <c r="S218" s="2" t="s">
        <v>18</v>
      </c>
      <c r="T218" s="2" t="s">
        <v>19</v>
      </c>
      <c r="U218" s="2" t="s">
        <v>20</v>
      </c>
      <c r="V218" s="2" t="s">
        <v>21</v>
      </c>
      <c r="W218" s="2" t="s">
        <v>22</v>
      </c>
      <c r="X218"/>
      <c r="Y218"/>
      <c r="Z218"/>
      <c r="AA218"/>
      <c r="AB218"/>
      <c r="AC218"/>
      <c r="AD218"/>
      <c r="AE218"/>
      <c r="AF218"/>
      <c r="AG218"/>
      <c r="AH218"/>
      <c r="AI218"/>
      <c r="AJ218"/>
      <c r="AK218"/>
      <c r="AL218"/>
      <c r="AM218"/>
      <c r="AN218"/>
      <c r="AO218"/>
      <c r="AP218"/>
      <c r="AQ218"/>
      <c r="AR218"/>
      <c r="AS218"/>
      <c r="AT218"/>
    </row>
    <row r="219" spans="3:46" s="1" customFormat="1" ht="13.5" thickBot="1">
      <c r="C219" s="3"/>
      <c r="D219" s="3" t="s">
        <v>2</v>
      </c>
      <c r="E219" s="3" t="s">
        <v>3</v>
      </c>
      <c r="F219" s="3" t="s">
        <v>4</v>
      </c>
      <c r="G219" s="3" t="s">
        <v>7</v>
      </c>
      <c r="H219" s="3" t="s">
        <v>9</v>
      </c>
      <c r="I219" s="69" t="s">
        <v>44</v>
      </c>
      <c r="J219" s="68" t="s">
        <v>45</v>
      </c>
      <c r="K219" s="6" t="s">
        <v>11</v>
      </c>
      <c r="L219" s="13"/>
      <c r="M219" s="3" t="s">
        <v>23</v>
      </c>
      <c r="N219" s="3" t="s">
        <v>24</v>
      </c>
      <c r="O219" s="3" t="s">
        <v>25</v>
      </c>
      <c r="P219" s="3" t="s">
        <v>26</v>
      </c>
      <c r="Q219" s="3" t="s">
        <v>27</v>
      </c>
      <c r="R219" s="3" t="s">
        <v>28</v>
      </c>
      <c r="S219" s="3" t="s">
        <v>19</v>
      </c>
      <c r="T219" s="3"/>
      <c r="U219" s="3" t="s">
        <v>21</v>
      </c>
      <c r="V219" s="3"/>
      <c r="W219" s="3" t="s">
        <v>29</v>
      </c>
      <c r="X219"/>
      <c r="Y219"/>
      <c r="Z219"/>
      <c r="AA219"/>
      <c r="AB219"/>
      <c r="AC219"/>
      <c r="AD219"/>
      <c r="AE219"/>
      <c r="AF219"/>
      <c r="AG219"/>
      <c r="AH219"/>
      <c r="AI219"/>
      <c r="AJ219"/>
      <c r="AK219"/>
      <c r="AL219"/>
      <c r="AM219"/>
      <c r="AN219"/>
      <c r="AO219"/>
      <c r="AP219"/>
      <c r="AQ219"/>
      <c r="AR219"/>
      <c r="AS219"/>
      <c r="AT219"/>
    </row>
    <row r="220" spans="3:46" s="1" customFormat="1" ht="16.5" thickTop="1">
      <c r="C220" s="14" t="s">
        <v>53</v>
      </c>
      <c r="D220" s="10"/>
      <c r="E220" s="10"/>
      <c r="F220" s="10"/>
      <c r="G220" s="10"/>
      <c r="H220" s="10"/>
      <c r="I220" s="10"/>
      <c r="J220" s="10"/>
      <c r="K220" s="4"/>
      <c r="L220" s="13"/>
      <c r="M220" s="10"/>
      <c r="N220" s="10"/>
      <c r="O220" s="10"/>
      <c r="P220" s="10"/>
      <c r="Q220" s="10"/>
      <c r="R220" s="10"/>
      <c r="S220" s="10"/>
      <c r="T220" s="10"/>
      <c r="U220" s="10"/>
      <c r="V220" s="10"/>
      <c r="W220" s="10"/>
      <c r="X220"/>
      <c r="Y220"/>
      <c r="Z220"/>
      <c r="AA220"/>
      <c r="AB220"/>
      <c r="AC220"/>
      <c r="AD220"/>
      <c r="AE220"/>
      <c r="AF220"/>
      <c r="AG220"/>
      <c r="AH220"/>
      <c r="AI220"/>
      <c r="AJ220"/>
      <c r="AK220"/>
      <c r="AL220"/>
      <c r="AM220"/>
      <c r="AN220"/>
      <c r="AO220"/>
      <c r="AP220"/>
      <c r="AQ220"/>
      <c r="AR220"/>
      <c r="AS220"/>
      <c r="AT220"/>
    </row>
    <row r="221" spans="3:46" s="1" customFormat="1" ht="12.75">
      <c r="C221" s="100" t="s">
        <v>62</v>
      </c>
      <c r="D221" s="100">
        <v>0.38</v>
      </c>
      <c r="E221" s="101">
        <v>46.2</v>
      </c>
      <c r="F221" s="101">
        <v>11.6</v>
      </c>
      <c r="G221" s="102">
        <v>27101</v>
      </c>
      <c r="H221" s="100"/>
      <c r="I221" s="101">
        <v>46.2</v>
      </c>
      <c r="J221" s="101">
        <f>I221/3</f>
        <v>15.4</v>
      </c>
      <c r="K221" s="100" t="s">
        <v>46</v>
      </c>
      <c r="L221" s="139" t="s">
        <v>40</v>
      </c>
      <c r="M221" s="77"/>
      <c r="N221" s="78"/>
      <c r="O221" s="78"/>
      <c r="P221" s="78"/>
      <c r="Q221" s="78"/>
      <c r="R221" s="78"/>
      <c r="S221" s="78"/>
      <c r="T221" s="78"/>
      <c r="U221" s="78"/>
      <c r="V221" s="78"/>
      <c r="W221" s="79"/>
      <c r="X221" s="22">
        <f>SUM(M221:W221)</f>
        <v>0</v>
      </c>
      <c r="Y221" s="21"/>
      <c r="AM221"/>
      <c r="AN221"/>
      <c r="AO221"/>
      <c r="AP221"/>
      <c r="AQ221"/>
      <c r="AR221"/>
      <c r="AS221"/>
      <c r="AT221"/>
    </row>
    <row r="222" spans="3:46" s="1" customFormat="1" ht="12.75">
      <c r="C222" s="100" t="str">
        <f aca="true" t="shared" si="152" ref="C222:J222">C221</f>
        <v>35-13886</v>
      </c>
      <c r="D222" s="100">
        <f t="shared" si="152"/>
        <v>0.38</v>
      </c>
      <c r="E222" s="100">
        <f t="shared" si="152"/>
        <v>46.2</v>
      </c>
      <c r="F222" s="101">
        <f t="shared" si="152"/>
        <v>11.6</v>
      </c>
      <c r="G222" s="102">
        <f t="shared" si="152"/>
        <v>27101</v>
      </c>
      <c r="H222" s="100">
        <f t="shared" si="152"/>
        <v>0</v>
      </c>
      <c r="I222" s="101">
        <f t="shared" si="152"/>
        <v>46.2</v>
      </c>
      <c r="J222" s="101">
        <f t="shared" si="152"/>
        <v>15.4</v>
      </c>
      <c r="K222" s="100" t="s">
        <v>59</v>
      </c>
      <c r="L222" s="139" t="s">
        <v>41</v>
      </c>
      <c r="M222" s="80"/>
      <c r="N222" s="11"/>
      <c r="O222" s="11"/>
      <c r="P222" s="11"/>
      <c r="Q222" s="11"/>
      <c r="R222" s="11"/>
      <c r="S222" s="11"/>
      <c r="T222" s="11"/>
      <c r="U222" s="11"/>
      <c r="V222" s="11"/>
      <c r="W222" s="81"/>
      <c r="X222" s="22">
        <f>SUM(M222:W222)</f>
        <v>0</v>
      </c>
      <c r="AM222"/>
      <c r="AN222"/>
      <c r="AO222"/>
      <c r="AP222"/>
      <c r="AQ222"/>
      <c r="AR222"/>
      <c r="AS222"/>
      <c r="AT222"/>
    </row>
    <row r="223" spans="3:46" s="1" customFormat="1" ht="15.75">
      <c r="C223" s="14" t="s">
        <v>54</v>
      </c>
      <c r="D223"/>
      <c r="E223"/>
      <c r="F223"/>
      <c r="G223"/>
      <c r="H223"/>
      <c r="I223"/>
      <c r="J223"/>
      <c r="K223"/>
      <c r="L223" s="139"/>
      <c r="M223" s="82"/>
      <c r="N223" s="83"/>
      <c r="O223" s="83"/>
      <c r="P223" s="83"/>
      <c r="Q223" s="83"/>
      <c r="R223" s="83"/>
      <c r="S223" s="83"/>
      <c r="T223" s="83"/>
      <c r="U223" s="83"/>
      <c r="V223" s="83"/>
      <c r="W223" s="84"/>
      <c r="X223"/>
      <c r="Y223"/>
      <c r="Z223"/>
      <c r="AM223"/>
      <c r="AN223"/>
      <c r="AO223"/>
      <c r="AP223"/>
      <c r="AQ223"/>
      <c r="AR223"/>
      <c r="AS223"/>
      <c r="AT223"/>
    </row>
    <row r="224" spans="3:46" s="1" customFormat="1" ht="12.75">
      <c r="C224" s="100" t="str">
        <f aca="true" t="shared" si="153" ref="C224:K224">C221</f>
        <v>35-13886</v>
      </c>
      <c r="D224" s="100">
        <f t="shared" si="153"/>
        <v>0.38</v>
      </c>
      <c r="E224" s="100">
        <f t="shared" si="153"/>
        <v>46.2</v>
      </c>
      <c r="F224" s="101">
        <f t="shared" si="153"/>
        <v>11.6</v>
      </c>
      <c r="G224" s="102">
        <f t="shared" si="153"/>
        <v>27101</v>
      </c>
      <c r="H224" s="100">
        <f t="shared" si="153"/>
        <v>0</v>
      </c>
      <c r="I224" s="101">
        <f t="shared" si="153"/>
        <v>46.2</v>
      </c>
      <c r="J224" s="101">
        <f t="shared" si="153"/>
        <v>15.4</v>
      </c>
      <c r="K224" s="100" t="str">
        <f t="shared" si="153"/>
        <v>SP055158</v>
      </c>
      <c r="L224" s="139" t="s">
        <v>42</v>
      </c>
      <c r="M224" s="80"/>
      <c r="N224" s="11"/>
      <c r="O224" s="11"/>
      <c r="P224" s="11"/>
      <c r="Q224" s="11"/>
      <c r="R224" s="11"/>
      <c r="S224" s="11"/>
      <c r="T224" s="11"/>
      <c r="U224" s="11"/>
      <c r="V224" s="11"/>
      <c r="W224" s="81"/>
      <c r="X224" s="22">
        <f>SUM(M224:W224)</f>
        <v>0</v>
      </c>
      <c r="Y224" s="21"/>
      <c r="Z224"/>
      <c r="AM224"/>
      <c r="AN224"/>
      <c r="AO224"/>
      <c r="AP224"/>
      <c r="AQ224"/>
      <c r="AR224"/>
      <c r="AS224"/>
      <c r="AT224"/>
    </row>
    <row r="225" spans="3:46" s="1" customFormat="1" ht="12.75">
      <c r="C225" s="103" t="str">
        <f aca="true" t="shared" si="154" ref="C225:H225">C221</f>
        <v>35-13886</v>
      </c>
      <c r="D225" s="103">
        <f t="shared" si="154"/>
        <v>0.38</v>
      </c>
      <c r="E225" s="103">
        <f t="shared" si="154"/>
        <v>46.2</v>
      </c>
      <c r="F225" s="104">
        <f t="shared" si="154"/>
        <v>11.6</v>
      </c>
      <c r="G225" s="105">
        <f t="shared" si="154"/>
        <v>27101</v>
      </c>
      <c r="H225" s="103">
        <f t="shared" si="154"/>
        <v>0</v>
      </c>
      <c r="I225" s="104">
        <f>I221</f>
        <v>46.2</v>
      </c>
      <c r="J225" s="104">
        <f>J221</f>
        <v>15.4</v>
      </c>
      <c r="K225" s="103" t="str">
        <f>K222</f>
        <v>SP081159</v>
      </c>
      <c r="L225" s="139" t="s">
        <v>43</v>
      </c>
      <c r="M225" s="85"/>
      <c r="N225" s="86"/>
      <c r="O225" s="86"/>
      <c r="P225" s="86"/>
      <c r="Q225" s="86"/>
      <c r="R225" s="86"/>
      <c r="S225" s="86"/>
      <c r="T225" s="86"/>
      <c r="U225" s="86"/>
      <c r="V225" s="86"/>
      <c r="W225" s="87"/>
      <c r="X225" s="22">
        <f>SUM(M225:W225)</f>
        <v>0</v>
      </c>
      <c r="Y225" s="21"/>
      <c r="Z225"/>
      <c r="AM225"/>
      <c r="AN225"/>
      <c r="AO225"/>
      <c r="AP225"/>
      <c r="AQ225"/>
      <c r="AR225"/>
      <c r="AS225"/>
      <c r="AT225"/>
    </row>
    <row r="226" spans="3:46" s="1" customFormat="1" ht="12.75">
      <c r="C226" s="18"/>
      <c r="D226" s="18"/>
      <c r="E226" s="19"/>
      <c r="F226" s="19"/>
      <c r="G226" s="20"/>
      <c r="H226" s="18"/>
      <c r="I226" s="18"/>
      <c r="L226" s="140"/>
      <c r="M226" s="7"/>
      <c r="N226" s="7"/>
      <c r="O226" s="7"/>
      <c r="P226" s="7"/>
      <c r="Q226" s="7"/>
      <c r="R226" s="7"/>
      <c r="S226" s="7"/>
      <c r="T226" s="7"/>
      <c r="U226" s="7"/>
      <c r="V226" s="7"/>
      <c r="W226" s="22"/>
      <c r="AL226"/>
      <c r="AM226"/>
      <c r="AN226"/>
      <c r="AO226"/>
      <c r="AP226"/>
      <c r="AQ226"/>
      <c r="AR226"/>
      <c r="AS226"/>
      <c r="AT226"/>
    </row>
    <row r="227" spans="3:46" s="1" customFormat="1" ht="12.75">
      <c r="C227" s="18"/>
      <c r="D227" s="18"/>
      <c r="E227" s="18"/>
      <c r="F227" s="19"/>
      <c r="G227" s="19"/>
      <c r="H227" s="40" t="s">
        <v>33</v>
      </c>
      <c r="I227" s="62"/>
      <c r="J227" s="2"/>
      <c r="K227" s="2"/>
      <c r="L227" s="29" t="s">
        <v>84</v>
      </c>
      <c r="M227" s="30">
        <f>IF(M222=0,0,IF(M221=0,1,((M222/M221)-1)))</f>
        <v>0</v>
      </c>
      <c r="N227" s="30">
        <f aca="true" t="shared" si="155" ref="N227:W227">IF(N222=0,0,IF(N221=0,1,((N222/N221)-1)))</f>
        <v>0</v>
      </c>
      <c r="O227" s="30">
        <f t="shared" si="155"/>
        <v>0</v>
      </c>
      <c r="P227" s="30">
        <f t="shared" si="155"/>
        <v>0</v>
      </c>
      <c r="Q227" s="30">
        <f t="shared" si="155"/>
        <v>0</v>
      </c>
      <c r="R227" s="30">
        <f t="shared" si="155"/>
        <v>0</v>
      </c>
      <c r="S227" s="30">
        <f t="shared" si="155"/>
        <v>0</v>
      </c>
      <c r="T227" s="30">
        <f t="shared" si="155"/>
        <v>0</v>
      </c>
      <c r="U227" s="30">
        <f t="shared" si="155"/>
        <v>0</v>
      </c>
      <c r="V227" s="30">
        <f t="shared" si="155"/>
        <v>0</v>
      </c>
      <c r="W227" s="31">
        <f t="shared" si="155"/>
        <v>0</v>
      </c>
      <c r="X227"/>
      <c r="Y227"/>
      <c r="Z227" s="62"/>
      <c r="AA227" s="29" t="s">
        <v>30</v>
      </c>
      <c r="AB227" s="73">
        <f aca="true" t="shared" si="156" ref="AB227:AL227">IF(M227&gt;0.1,1,0)</f>
        <v>0</v>
      </c>
      <c r="AC227" s="73">
        <f t="shared" si="156"/>
        <v>0</v>
      </c>
      <c r="AD227" s="73">
        <f t="shared" si="156"/>
        <v>0</v>
      </c>
      <c r="AE227" s="73">
        <f t="shared" si="156"/>
        <v>0</v>
      </c>
      <c r="AF227" s="73">
        <f t="shared" si="156"/>
        <v>0</v>
      </c>
      <c r="AG227" s="73">
        <f t="shared" si="156"/>
        <v>0</v>
      </c>
      <c r="AH227" s="73">
        <f t="shared" si="156"/>
        <v>0</v>
      </c>
      <c r="AI227" s="73">
        <f t="shared" si="156"/>
        <v>0</v>
      </c>
      <c r="AJ227" s="73">
        <f t="shared" si="156"/>
        <v>0</v>
      </c>
      <c r="AK227" s="73">
        <f t="shared" si="156"/>
        <v>0</v>
      </c>
      <c r="AL227" s="74">
        <f t="shared" si="156"/>
        <v>0</v>
      </c>
      <c r="AM227"/>
      <c r="AN227"/>
      <c r="AO227"/>
      <c r="AP227"/>
      <c r="AQ227"/>
      <c r="AR227"/>
      <c r="AS227"/>
      <c r="AT227"/>
    </row>
    <row r="228" spans="3:46" s="1" customFormat="1" ht="12.75">
      <c r="C228" s="18"/>
      <c r="D228" s="18"/>
      <c r="E228" s="18"/>
      <c r="F228" s="19"/>
      <c r="G228" s="19"/>
      <c r="H228" s="20"/>
      <c r="I228" s="63"/>
      <c r="J228" s="4"/>
      <c r="K228" s="10"/>
      <c r="L228" s="13" t="str">
        <f>"Mitigation Check 2: &gt; "&amp;TRUNC($E$3,0)&amp;$F$4</f>
        <v>Mitigation Check 2: &gt; 6 AF/A:</v>
      </c>
      <c r="M228" s="11">
        <f aca="true" t="shared" si="157" ref="M228:W228">M222-M221</f>
        <v>0</v>
      </c>
      <c r="N228" s="11">
        <f t="shared" si="157"/>
        <v>0</v>
      </c>
      <c r="O228" s="11">
        <f t="shared" si="157"/>
        <v>0</v>
      </c>
      <c r="P228" s="11">
        <f t="shared" si="157"/>
        <v>0</v>
      </c>
      <c r="Q228" s="11">
        <f t="shared" si="157"/>
        <v>0</v>
      </c>
      <c r="R228" s="11">
        <f t="shared" si="157"/>
        <v>0</v>
      </c>
      <c r="S228" s="11">
        <f t="shared" si="157"/>
        <v>0</v>
      </c>
      <c r="T228" s="11">
        <f t="shared" si="157"/>
        <v>0</v>
      </c>
      <c r="U228" s="11">
        <f t="shared" si="157"/>
        <v>0</v>
      </c>
      <c r="V228" s="11">
        <f t="shared" si="157"/>
        <v>0</v>
      </c>
      <c r="W228" s="33">
        <f t="shared" si="157"/>
        <v>0</v>
      </c>
      <c r="X228"/>
      <c r="Y228"/>
      <c r="Z228" s="63"/>
      <c r="AA228" s="12" t="s">
        <v>30</v>
      </c>
      <c r="AB228" s="24">
        <f aca="true" t="shared" si="158" ref="AB228:AL228">IF(M228&gt;$E$3,1,0)</f>
        <v>0</v>
      </c>
      <c r="AC228" s="24">
        <f t="shared" si="158"/>
        <v>0</v>
      </c>
      <c r="AD228" s="24">
        <f t="shared" si="158"/>
        <v>0</v>
      </c>
      <c r="AE228" s="24">
        <f t="shared" si="158"/>
        <v>0</v>
      </c>
      <c r="AF228" s="24">
        <f t="shared" si="158"/>
        <v>0</v>
      </c>
      <c r="AG228" s="24">
        <f t="shared" si="158"/>
        <v>0</v>
      </c>
      <c r="AH228" s="24">
        <f t="shared" si="158"/>
        <v>0</v>
      </c>
      <c r="AI228" s="24">
        <f t="shared" si="158"/>
        <v>0</v>
      </c>
      <c r="AJ228" s="24">
        <f t="shared" si="158"/>
        <v>0</v>
      </c>
      <c r="AK228" s="24">
        <f t="shared" si="158"/>
        <v>0</v>
      </c>
      <c r="AL228" s="32">
        <f t="shared" si="158"/>
        <v>0</v>
      </c>
      <c r="AM228"/>
      <c r="AN228"/>
      <c r="AO228"/>
      <c r="AP228"/>
      <c r="AQ228"/>
      <c r="AR228"/>
      <c r="AS228"/>
      <c r="AT228"/>
    </row>
    <row r="229" spans="3:46" s="1" customFormat="1" ht="12.75">
      <c r="C229" s="18"/>
      <c r="D229" s="18"/>
      <c r="E229" s="18"/>
      <c r="F229" s="19"/>
      <c r="G229" s="19"/>
      <c r="H229" s="20"/>
      <c r="I229" s="63"/>
      <c r="J229" s="4"/>
      <c r="K229" s="10"/>
      <c r="L229" s="12" t="s">
        <v>85</v>
      </c>
      <c r="M229" s="23">
        <f>IF($X222=0,0,(M222/$X222))</f>
        <v>0</v>
      </c>
      <c r="N229" s="23">
        <f aca="true" t="shared" si="159" ref="N229:W229">IF($X222=0,0,(N222/$X222))</f>
        <v>0</v>
      </c>
      <c r="O229" s="23">
        <f t="shared" si="159"/>
        <v>0</v>
      </c>
      <c r="P229" s="23">
        <f t="shared" si="159"/>
        <v>0</v>
      </c>
      <c r="Q229" s="23">
        <f t="shared" si="159"/>
        <v>0</v>
      </c>
      <c r="R229" s="23">
        <f t="shared" si="159"/>
        <v>0</v>
      </c>
      <c r="S229" s="23">
        <f t="shared" si="159"/>
        <v>0</v>
      </c>
      <c r="T229" s="23">
        <f t="shared" si="159"/>
        <v>0</v>
      </c>
      <c r="U229" s="23">
        <f t="shared" si="159"/>
        <v>0</v>
      </c>
      <c r="V229" s="23">
        <f t="shared" si="159"/>
        <v>0</v>
      </c>
      <c r="W229" s="34">
        <f t="shared" si="159"/>
        <v>0</v>
      </c>
      <c r="X229"/>
      <c r="Y229"/>
      <c r="Z229" s="64"/>
      <c r="AA229" s="38" t="s">
        <v>30</v>
      </c>
      <c r="AB229" s="75">
        <f aca="true" t="shared" si="160" ref="AB229:AL229">IF(M229&gt;0.1,1,0)</f>
        <v>0</v>
      </c>
      <c r="AC229" s="75">
        <f t="shared" si="160"/>
        <v>0</v>
      </c>
      <c r="AD229" s="75">
        <f t="shared" si="160"/>
        <v>0</v>
      </c>
      <c r="AE229" s="75">
        <f t="shared" si="160"/>
        <v>0</v>
      </c>
      <c r="AF229" s="75">
        <f t="shared" si="160"/>
        <v>0</v>
      </c>
      <c r="AG229" s="75">
        <f t="shared" si="160"/>
        <v>0</v>
      </c>
      <c r="AH229" s="75">
        <f t="shared" si="160"/>
        <v>0</v>
      </c>
      <c r="AI229" s="75">
        <f t="shared" si="160"/>
        <v>0</v>
      </c>
      <c r="AJ229" s="75">
        <f t="shared" si="160"/>
        <v>0</v>
      </c>
      <c r="AK229" s="75">
        <f t="shared" si="160"/>
        <v>0</v>
      </c>
      <c r="AL229" s="76">
        <f t="shared" si="160"/>
        <v>0</v>
      </c>
      <c r="AM229"/>
      <c r="AN229"/>
      <c r="AO229"/>
      <c r="AP229"/>
      <c r="AQ229"/>
      <c r="AR229"/>
      <c r="AS229"/>
      <c r="AT229"/>
    </row>
    <row r="230" spans="3:46" s="1" customFormat="1" ht="12.75">
      <c r="C230" s="18"/>
      <c r="D230" s="18"/>
      <c r="E230" s="18"/>
      <c r="F230" s="19"/>
      <c r="G230" s="19"/>
      <c r="H230" s="20"/>
      <c r="I230" s="63"/>
      <c r="J230" s="4"/>
      <c r="K230" s="10"/>
      <c r="L230" s="12" t="s">
        <v>31</v>
      </c>
      <c r="M230" s="10" t="str">
        <f aca="true" t="shared" si="161" ref="M230:W230">IF(SUM(AB227,AB228,AB229)=3,"YES","NO")</f>
        <v>NO</v>
      </c>
      <c r="N230" s="10" t="str">
        <f t="shared" si="161"/>
        <v>NO</v>
      </c>
      <c r="O230" s="10" t="str">
        <f t="shared" si="161"/>
        <v>NO</v>
      </c>
      <c r="P230" s="10" t="str">
        <f t="shared" si="161"/>
        <v>NO</v>
      </c>
      <c r="Q230" s="10" t="str">
        <f t="shared" si="161"/>
        <v>NO</v>
      </c>
      <c r="R230" s="10" t="str">
        <f t="shared" si="161"/>
        <v>NO</v>
      </c>
      <c r="S230" s="10" t="str">
        <f t="shared" si="161"/>
        <v>NO</v>
      </c>
      <c r="T230" s="10" t="str">
        <f t="shared" si="161"/>
        <v>NO</v>
      </c>
      <c r="U230" s="10" t="str">
        <f t="shared" si="161"/>
        <v>NO</v>
      </c>
      <c r="V230" s="10" t="str">
        <f t="shared" si="161"/>
        <v>NO</v>
      </c>
      <c r="W230" s="35" t="str">
        <f t="shared" si="161"/>
        <v>NO</v>
      </c>
      <c r="X230"/>
      <c r="Y230"/>
      <c r="AM230"/>
      <c r="AN230"/>
      <c r="AO230"/>
      <c r="AP230"/>
      <c r="AQ230"/>
      <c r="AR230"/>
      <c r="AS230"/>
      <c r="AT230"/>
    </row>
    <row r="231" spans="3:46" s="1" customFormat="1" ht="12.75">
      <c r="C231" s="18"/>
      <c r="D231" s="18"/>
      <c r="E231" s="18"/>
      <c r="F231" s="19"/>
      <c r="G231" s="19"/>
      <c r="H231" s="20"/>
      <c r="I231" s="64"/>
      <c r="J231" s="36"/>
      <c r="K231" s="37"/>
      <c r="L231" s="38" t="s">
        <v>32</v>
      </c>
      <c r="M231" s="8">
        <f aca="true" t="shared" si="162" ref="M231:W231">M222-M221</f>
        <v>0</v>
      </c>
      <c r="N231" s="8">
        <f t="shared" si="162"/>
        <v>0</v>
      </c>
      <c r="O231" s="8">
        <f t="shared" si="162"/>
        <v>0</v>
      </c>
      <c r="P231" s="8">
        <f t="shared" si="162"/>
        <v>0</v>
      </c>
      <c r="Q231" s="8">
        <f t="shared" si="162"/>
        <v>0</v>
      </c>
      <c r="R231" s="8">
        <f t="shared" si="162"/>
        <v>0</v>
      </c>
      <c r="S231" s="8">
        <f t="shared" si="162"/>
        <v>0</v>
      </c>
      <c r="T231" s="8">
        <f t="shared" si="162"/>
        <v>0</v>
      </c>
      <c r="U231" s="8">
        <f t="shared" si="162"/>
        <v>0</v>
      </c>
      <c r="V231" s="8">
        <f t="shared" si="162"/>
        <v>0</v>
      </c>
      <c r="W231" s="39">
        <f t="shared" si="162"/>
        <v>0</v>
      </c>
      <c r="X231"/>
      <c r="Y231"/>
      <c r="AM231"/>
      <c r="AN231"/>
      <c r="AO231"/>
      <c r="AP231"/>
      <c r="AQ231"/>
      <c r="AR231"/>
      <c r="AS231"/>
      <c r="AT231"/>
    </row>
    <row r="232" spans="3:46" s="1" customFormat="1" ht="12.75">
      <c r="C232" s="18"/>
      <c r="D232" s="18"/>
      <c r="E232" s="18"/>
      <c r="F232" s="19"/>
      <c r="G232" s="19"/>
      <c r="H232" s="20"/>
      <c r="J232" s="18"/>
      <c r="L232" s="13"/>
      <c r="M232" s="7"/>
      <c r="N232" s="7"/>
      <c r="O232" s="7"/>
      <c r="P232" s="7"/>
      <c r="Q232" s="7"/>
      <c r="R232" s="7"/>
      <c r="S232" s="7"/>
      <c r="T232" s="7"/>
      <c r="U232" s="7"/>
      <c r="V232" s="7"/>
      <c r="W232" s="7"/>
      <c r="X232"/>
      <c r="Y232"/>
      <c r="AM232"/>
      <c r="AN232"/>
      <c r="AO232"/>
      <c r="AP232"/>
      <c r="AQ232"/>
      <c r="AR232"/>
      <c r="AS232"/>
      <c r="AT232"/>
    </row>
    <row r="233" spans="3:46" s="1" customFormat="1" ht="12.75">
      <c r="C233" s="18"/>
      <c r="D233" s="18"/>
      <c r="E233" s="18"/>
      <c r="F233" s="19"/>
      <c r="G233" s="19"/>
      <c r="H233" s="40" t="s">
        <v>34</v>
      </c>
      <c r="I233" s="62"/>
      <c r="J233" s="2"/>
      <c r="K233" s="2"/>
      <c r="L233" s="29" t="s">
        <v>84</v>
      </c>
      <c r="M233" s="30">
        <f>IF(M225=0,0,IF(M224=0,1,((M225/M224)-1)))</f>
        <v>0</v>
      </c>
      <c r="N233" s="30">
        <f aca="true" t="shared" si="163" ref="N233:W233">IF(N225=0,0,IF(N224=0,1,((N225/N224)-1)))</f>
        <v>0</v>
      </c>
      <c r="O233" s="30">
        <f t="shared" si="163"/>
        <v>0</v>
      </c>
      <c r="P233" s="30">
        <f t="shared" si="163"/>
        <v>0</v>
      </c>
      <c r="Q233" s="30">
        <f t="shared" si="163"/>
        <v>0</v>
      </c>
      <c r="R233" s="30">
        <f t="shared" si="163"/>
        <v>0</v>
      </c>
      <c r="S233" s="30">
        <f t="shared" si="163"/>
        <v>0</v>
      </c>
      <c r="T233" s="30">
        <f t="shared" si="163"/>
        <v>0</v>
      </c>
      <c r="U233" s="30">
        <f t="shared" si="163"/>
        <v>0</v>
      </c>
      <c r="V233" s="30">
        <f t="shared" si="163"/>
        <v>0</v>
      </c>
      <c r="W233" s="31">
        <f t="shared" si="163"/>
        <v>0</v>
      </c>
      <c r="X233" s="25"/>
      <c r="Y233" s="21"/>
      <c r="AM233"/>
      <c r="AN233"/>
      <c r="AO233"/>
      <c r="AP233"/>
      <c r="AQ233"/>
      <c r="AR233"/>
      <c r="AS233"/>
      <c r="AT233"/>
    </row>
    <row r="234" spans="3:46" s="1" customFormat="1" ht="12.75">
      <c r="C234" s="18"/>
      <c r="D234" s="18"/>
      <c r="E234" s="18"/>
      <c r="F234" s="19"/>
      <c r="G234" s="19"/>
      <c r="H234" s="20"/>
      <c r="I234" s="65"/>
      <c r="J234" s="4"/>
      <c r="K234" s="10"/>
      <c r="L234" s="13" t="str">
        <f>"Mitigation Check 2: &gt; "&amp;$E$3&amp;$F$4</f>
        <v>Mitigation Check 2: &gt; 6 AF/A:</v>
      </c>
      <c r="M234" s="11">
        <f>M225-M224</f>
        <v>0</v>
      </c>
      <c r="N234" s="11">
        <f aca="true" t="shared" si="164" ref="N234:W234">N225-N224</f>
        <v>0</v>
      </c>
      <c r="O234" s="11">
        <f t="shared" si="164"/>
        <v>0</v>
      </c>
      <c r="P234" s="11">
        <f t="shared" si="164"/>
        <v>0</v>
      </c>
      <c r="Q234" s="11">
        <f t="shared" si="164"/>
        <v>0</v>
      </c>
      <c r="R234" s="11">
        <f t="shared" si="164"/>
        <v>0</v>
      </c>
      <c r="S234" s="11">
        <f t="shared" si="164"/>
        <v>0</v>
      </c>
      <c r="T234" s="11">
        <f t="shared" si="164"/>
        <v>0</v>
      </c>
      <c r="U234" s="11">
        <f t="shared" si="164"/>
        <v>0</v>
      </c>
      <c r="V234" s="11">
        <f t="shared" si="164"/>
        <v>0</v>
      </c>
      <c r="W234" s="33">
        <f t="shared" si="164"/>
        <v>0</v>
      </c>
      <c r="X234" s="25"/>
      <c r="Y234" s="21"/>
      <c r="Z234" s="62"/>
      <c r="AA234" s="29" t="s">
        <v>30</v>
      </c>
      <c r="AB234" s="73">
        <f aca="true" t="shared" si="165" ref="AB234:AL234">IF(M233&gt;0.1,1,0)</f>
        <v>0</v>
      </c>
      <c r="AC234" s="73">
        <f t="shared" si="165"/>
        <v>0</v>
      </c>
      <c r="AD234" s="73">
        <f t="shared" si="165"/>
        <v>0</v>
      </c>
      <c r="AE234" s="73">
        <f t="shared" si="165"/>
        <v>0</v>
      </c>
      <c r="AF234" s="73">
        <f t="shared" si="165"/>
        <v>0</v>
      </c>
      <c r="AG234" s="73">
        <f t="shared" si="165"/>
        <v>0</v>
      </c>
      <c r="AH234" s="73">
        <f t="shared" si="165"/>
        <v>0</v>
      </c>
      <c r="AI234" s="73">
        <f t="shared" si="165"/>
        <v>0</v>
      </c>
      <c r="AJ234" s="73">
        <f t="shared" si="165"/>
        <v>0</v>
      </c>
      <c r="AK234" s="73">
        <f t="shared" si="165"/>
        <v>0</v>
      </c>
      <c r="AL234" s="74">
        <f t="shared" si="165"/>
        <v>0</v>
      </c>
      <c r="AM234"/>
      <c r="AN234"/>
      <c r="AO234"/>
      <c r="AP234"/>
      <c r="AQ234"/>
      <c r="AR234"/>
      <c r="AS234"/>
      <c r="AT234"/>
    </row>
    <row r="235" spans="3:46" s="1" customFormat="1" ht="12.75">
      <c r="C235" s="18"/>
      <c r="D235" s="18"/>
      <c r="E235" s="18"/>
      <c r="F235" s="19"/>
      <c r="G235" s="19"/>
      <c r="H235" s="20"/>
      <c r="I235" s="66"/>
      <c r="J235" s="47"/>
      <c r="K235" s="10"/>
      <c r="L235" s="12"/>
      <c r="M235" s="23"/>
      <c r="N235" s="23"/>
      <c r="O235" s="23"/>
      <c r="P235" s="23"/>
      <c r="Q235" s="23"/>
      <c r="R235" s="23"/>
      <c r="S235" s="23"/>
      <c r="T235" s="23"/>
      <c r="U235" s="23"/>
      <c r="V235" s="23"/>
      <c r="W235" s="34"/>
      <c r="X235" s="25"/>
      <c r="Y235" s="21"/>
      <c r="Z235" s="63"/>
      <c r="AA235" s="12" t="s">
        <v>30</v>
      </c>
      <c r="AB235" s="24">
        <f aca="true" t="shared" si="166" ref="AB235:AL235">IF(M234&gt;$E$3,1,0)</f>
        <v>0</v>
      </c>
      <c r="AC235" s="24">
        <f t="shared" si="166"/>
        <v>0</v>
      </c>
      <c r="AD235" s="24">
        <f t="shared" si="166"/>
        <v>0</v>
      </c>
      <c r="AE235" s="24">
        <f t="shared" si="166"/>
        <v>0</v>
      </c>
      <c r="AF235" s="24">
        <f t="shared" si="166"/>
        <v>0</v>
      </c>
      <c r="AG235" s="24">
        <f t="shared" si="166"/>
        <v>0</v>
      </c>
      <c r="AH235" s="24">
        <f t="shared" si="166"/>
        <v>0</v>
      </c>
      <c r="AI235" s="24">
        <f t="shared" si="166"/>
        <v>0</v>
      </c>
      <c r="AJ235" s="24">
        <f t="shared" si="166"/>
        <v>0</v>
      </c>
      <c r="AK235" s="24">
        <f t="shared" si="166"/>
        <v>0</v>
      </c>
      <c r="AL235" s="32">
        <f t="shared" si="166"/>
        <v>0</v>
      </c>
      <c r="AM235"/>
      <c r="AN235"/>
      <c r="AO235"/>
      <c r="AP235"/>
      <c r="AQ235"/>
      <c r="AR235"/>
      <c r="AS235"/>
      <c r="AT235"/>
    </row>
    <row r="236" spans="3:46" s="1" customFormat="1" ht="12.75">
      <c r="C236" s="18"/>
      <c r="D236" s="18"/>
      <c r="E236" s="18"/>
      <c r="F236" s="19"/>
      <c r="G236" s="19"/>
      <c r="H236" s="20"/>
      <c r="I236" s="65"/>
      <c r="J236" s="4"/>
      <c r="K236" s="10"/>
      <c r="L236" s="12" t="s">
        <v>31</v>
      </c>
      <c r="M236" s="10" t="str">
        <f aca="true" t="shared" si="167" ref="M236:W236">IF(SUM(AB234,AB235)=2,"YES","NO")</f>
        <v>NO</v>
      </c>
      <c r="N236" s="10" t="str">
        <f t="shared" si="167"/>
        <v>NO</v>
      </c>
      <c r="O236" s="10" t="str">
        <f t="shared" si="167"/>
        <v>NO</v>
      </c>
      <c r="P236" s="10" t="str">
        <f t="shared" si="167"/>
        <v>NO</v>
      </c>
      <c r="Q236" s="10" t="str">
        <f t="shared" si="167"/>
        <v>NO</v>
      </c>
      <c r="R236" s="10" t="str">
        <f t="shared" si="167"/>
        <v>NO</v>
      </c>
      <c r="S236" s="10" t="str">
        <f t="shared" si="167"/>
        <v>NO</v>
      </c>
      <c r="T236" s="10" t="str">
        <f t="shared" si="167"/>
        <v>NO</v>
      </c>
      <c r="U236" s="10" t="str">
        <f t="shared" si="167"/>
        <v>NO</v>
      </c>
      <c r="V236" s="10" t="str">
        <f t="shared" si="167"/>
        <v>NO</v>
      </c>
      <c r="W236" s="35" t="str">
        <f t="shared" si="167"/>
        <v>NO</v>
      </c>
      <c r="X236" s="25"/>
      <c r="Y236" s="21"/>
      <c r="Z236" s="64"/>
      <c r="AA236" s="38"/>
      <c r="AB236" s="75"/>
      <c r="AC236" s="75"/>
      <c r="AD236" s="75"/>
      <c r="AE236" s="75"/>
      <c r="AF236" s="75"/>
      <c r="AG236" s="75"/>
      <c r="AH236" s="75"/>
      <c r="AI236" s="75"/>
      <c r="AJ236" s="75"/>
      <c r="AK236" s="75"/>
      <c r="AL236" s="76"/>
      <c r="AM236"/>
      <c r="AN236"/>
      <c r="AO236"/>
      <c r="AP236"/>
      <c r="AQ236"/>
      <c r="AR236"/>
      <c r="AS236"/>
      <c r="AT236"/>
    </row>
    <row r="237" spans="3:46" s="1" customFormat="1" ht="12.75">
      <c r="C237" s="18"/>
      <c r="D237" s="18"/>
      <c r="E237" s="18"/>
      <c r="F237" s="19"/>
      <c r="G237" s="19"/>
      <c r="H237" s="20"/>
      <c r="I237" s="67"/>
      <c r="J237" s="36"/>
      <c r="K237" s="37"/>
      <c r="L237" s="38" t="s">
        <v>32</v>
      </c>
      <c r="M237" s="8">
        <f>M225-M224</f>
        <v>0</v>
      </c>
      <c r="N237" s="8">
        <f aca="true" t="shared" si="168" ref="N237:W237">N225-N224</f>
        <v>0</v>
      </c>
      <c r="O237" s="8">
        <f t="shared" si="168"/>
        <v>0</v>
      </c>
      <c r="P237" s="8">
        <f t="shared" si="168"/>
        <v>0</v>
      </c>
      <c r="Q237" s="8">
        <f t="shared" si="168"/>
        <v>0</v>
      </c>
      <c r="R237" s="8">
        <f t="shared" si="168"/>
        <v>0</v>
      </c>
      <c r="S237" s="8">
        <f t="shared" si="168"/>
        <v>0</v>
      </c>
      <c r="T237" s="8">
        <f t="shared" si="168"/>
        <v>0</v>
      </c>
      <c r="U237" s="8">
        <f t="shared" si="168"/>
        <v>0</v>
      </c>
      <c r="V237" s="8">
        <f t="shared" si="168"/>
        <v>0</v>
      </c>
      <c r="W237" s="39">
        <f t="shared" si="168"/>
        <v>0</v>
      </c>
      <c r="X237" s="25"/>
      <c r="Y237" s="21"/>
      <c r="AM237"/>
      <c r="AN237"/>
      <c r="AO237"/>
      <c r="AP237"/>
      <c r="AQ237"/>
      <c r="AR237"/>
      <c r="AS237"/>
      <c r="AT237"/>
    </row>
    <row r="238" spans="3:46" s="1" customFormat="1" ht="12.75">
      <c r="C238" s="18"/>
      <c r="D238" s="18"/>
      <c r="E238" s="18"/>
      <c r="F238" s="19"/>
      <c r="G238" s="19"/>
      <c r="H238" s="20"/>
      <c r="I238" s="4"/>
      <c r="J238" s="4"/>
      <c r="K238" s="10"/>
      <c r="L238" s="12"/>
      <c r="M238" s="11"/>
      <c r="N238" s="11"/>
      <c r="O238" s="11"/>
      <c r="P238" s="11"/>
      <c r="Q238" s="11"/>
      <c r="R238" s="11"/>
      <c r="S238" s="11"/>
      <c r="T238" s="11"/>
      <c r="U238" s="11"/>
      <c r="V238" s="11"/>
      <c r="W238" s="11"/>
      <c r="X238" s="25"/>
      <c r="Y238" s="21"/>
      <c r="AM238"/>
      <c r="AN238"/>
      <c r="AO238"/>
      <c r="AP238"/>
      <c r="AQ238"/>
      <c r="AR238"/>
      <c r="AS238"/>
      <c r="AT238"/>
    </row>
    <row r="239" spans="3:46" s="1" customFormat="1" ht="15.75">
      <c r="C239" s="14" t="s">
        <v>75</v>
      </c>
      <c r="D239"/>
      <c r="E239" s="41"/>
      <c r="F239" s="43"/>
      <c r="G239" s="9"/>
      <c r="H239" s="42"/>
      <c r="I239" s="44"/>
      <c r="J239"/>
      <c r="K239"/>
      <c r="L239" s="13"/>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row>
    <row r="240" spans="3:46" s="1" customFormat="1" ht="12.75">
      <c r="C240"/>
      <c r="D240"/>
      <c r="E240"/>
      <c r="F240"/>
      <c r="G240"/>
      <c r="H240"/>
      <c r="I240"/>
      <c r="J240"/>
      <c r="K240"/>
      <c r="L240" s="13"/>
      <c r="M240" t="str">
        <f>"Impact by Reach (AF/"&amp;$F$3</f>
        <v>Impact by Reach (AF/Annum)</v>
      </c>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row>
    <row r="241" spans="3:46" s="1" customFormat="1" ht="12.75">
      <c r="C241" s="2" t="s">
        <v>0</v>
      </c>
      <c r="D241" s="2" t="s">
        <v>1</v>
      </c>
      <c r="E241" s="2" t="s">
        <v>48</v>
      </c>
      <c r="F241" s="2" t="s">
        <v>5</v>
      </c>
      <c r="G241" s="2" t="s">
        <v>6</v>
      </c>
      <c r="H241" s="2" t="s">
        <v>8</v>
      </c>
      <c r="I241" s="198" t="s">
        <v>35</v>
      </c>
      <c r="J241" s="198"/>
      <c r="K241" s="5" t="s">
        <v>10</v>
      </c>
      <c r="L241" s="13"/>
      <c r="M241" s="2" t="s">
        <v>12</v>
      </c>
      <c r="N241" s="2" t="s">
        <v>13</v>
      </c>
      <c r="O241" s="2" t="s">
        <v>14</v>
      </c>
      <c r="P241" s="2" t="s">
        <v>15</v>
      </c>
      <c r="Q241" s="2" t="s">
        <v>16</v>
      </c>
      <c r="R241" s="2" t="s">
        <v>17</v>
      </c>
      <c r="S241" s="2" t="s">
        <v>18</v>
      </c>
      <c r="T241" s="2" t="s">
        <v>19</v>
      </c>
      <c r="U241" s="2" t="s">
        <v>20</v>
      </c>
      <c r="V241" s="2" t="s">
        <v>21</v>
      </c>
      <c r="W241" s="2" t="s">
        <v>22</v>
      </c>
      <c r="X241"/>
      <c r="Y241"/>
      <c r="Z241"/>
      <c r="AA241"/>
      <c r="AB241"/>
      <c r="AC241"/>
      <c r="AD241"/>
      <c r="AE241"/>
      <c r="AF241"/>
      <c r="AG241"/>
      <c r="AH241"/>
      <c r="AI241"/>
      <c r="AJ241"/>
      <c r="AK241"/>
      <c r="AL241"/>
      <c r="AM241"/>
      <c r="AN241"/>
      <c r="AO241"/>
      <c r="AP241"/>
      <c r="AQ241"/>
      <c r="AR241"/>
      <c r="AS241"/>
      <c r="AT241"/>
    </row>
    <row r="242" spans="3:46" s="1" customFormat="1" ht="13.5" thickBot="1">
      <c r="C242" s="3"/>
      <c r="D242" s="3" t="s">
        <v>2</v>
      </c>
      <c r="E242" s="3" t="s">
        <v>3</v>
      </c>
      <c r="F242" s="3" t="s">
        <v>4</v>
      </c>
      <c r="G242" s="3" t="s">
        <v>7</v>
      </c>
      <c r="H242" s="3" t="s">
        <v>9</v>
      </c>
      <c r="I242" s="69" t="s">
        <v>44</v>
      </c>
      <c r="J242" s="68" t="s">
        <v>45</v>
      </c>
      <c r="K242" s="6" t="s">
        <v>11</v>
      </c>
      <c r="L242" s="13"/>
      <c r="M242" s="3" t="s">
        <v>23</v>
      </c>
      <c r="N242" s="3" t="s">
        <v>24</v>
      </c>
      <c r="O242" s="3" t="s">
        <v>25</v>
      </c>
      <c r="P242" s="3" t="s">
        <v>26</v>
      </c>
      <c r="Q242" s="3" t="s">
        <v>27</v>
      </c>
      <c r="R242" s="3" t="s">
        <v>28</v>
      </c>
      <c r="S242" s="3" t="s">
        <v>19</v>
      </c>
      <c r="T242" s="3"/>
      <c r="U242" s="3" t="s">
        <v>21</v>
      </c>
      <c r="V242" s="3"/>
      <c r="W242" s="3" t="s">
        <v>29</v>
      </c>
      <c r="X242"/>
      <c r="Y242"/>
      <c r="Z242"/>
      <c r="AA242"/>
      <c r="AB242"/>
      <c r="AC242"/>
      <c r="AD242"/>
      <c r="AE242"/>
      <c r="AF242"/>
      <c r="AG242"/>
      <c r="AH242"/>
      <c r="AI242"/>
      <c r="AJ242"/>
      <c r="AK242"/>
      <c r="AL242"/>
      <c r="AM242"/>
      <c r="AN242"/>
      <c r="AO242"/>
      <c r="AP242"/>
      <c r="AQ242"/>
      <c r="AR242"/>
      <c r="AS242"/>
      <c r="AT242"/>
    </row>
    <row r="243" spans="3:46" s="1" customFormat="1" ht="16.5" thickTop="1">
      <c r="C243" s="14" t="s">
        <v>53</v>
      </c>
      <c r="D243" s="10"/>
      <c r="E243" s="10"/>
      <c r="F243" s="10"/>
      <c r="G243" s="10"/>
      <c r="H243" s="10"/>
      <c r="I243" s="10"/>
      <c r="J243" s="10"/>
      <c r="K243" s="4"/>
      <c r="L243" s="13"/>
      <c r="M243" s="10"/>
      <c r="N243" s="10"/>
      <c r="O243" s="10"/>
      <c r="P243" s="10"/>
      <c r="Q243" s="10"/>
      <c r="R243" s="10"/>
      <c r="S243" s="10"/>
      <c r="T243" s="10"/>
      <c r="U243" s="10"/>
      <c r="V243" s="10"/>
      <c r="W243" s="10"/>
      <c r="X243"/>
      <c r="Y243"/>
      <c r="Z243"/>
      <c r="AA243"/>
      <c r="AB243"/>
      <c r="AC243"/>
      <c r="AD243"/>
      <c r="AE243"/>
      <c r="AF243"/>
      <c r="AG243"/>
      <c r="AH243"/>
      <c r="AI243"/>
      <c r="AJ243"/>
      <c r="AK243"/>
      <c r="AL243"/>
      <c r="AM243"/>
      <c r="AN243"/>
      <c r="AO243"/>
      <c r="AP243"/>
      <c r="AQ243"/>
      <c r="AR243"/>
      <c r="AS243"/>
      <c r="AT243"/>
    </row>
    <row r="244" spans="3:46" s="1" customFormat="1" ht="12.75">
      <c r="C244" s="94" t="s">
        <v>63</v>
      </c>
      <c r="D244" s="94">
        <v>1.3</v>
      </c>
      <c r="E244" s="95">
        <v>553.6</v>
      </c>
      <c r="F244" s="95">
        <v>138.4</v>
      </c>
      <c r="G244" s="96">
        <v>22452</v>
      </c>
      <c r="H244" s="94"/>
      <c r="I244" s="94">
        <v>553.6</v>
      </c>
      <c r="J244" s="95">
        <f>I244/3</f>
        <v>184.53333333333333</v>
      </c>
      <c r="K244" s="94" t="s">
        <v>46</v>
      </c>
      <c r="L244" s="139" t="s">
        <v>40</v>
      </c>
      <c r="M244" s="77"/>
      <c r="N244" s="78"/>
      <c r="O244" s="78"/>
      <c r="P244" s="78"/>
      <c r="Q244" s="78"/>
      <c r="R244" s="78"/>
      <c r="S244" s="78"/>
      <c r="T244" s="78"/>
      <c r="U244" s="78"/>
      <c r="V244" s="78"/>
      <c r="W244" s="79"/>
      <c r="X244" s="22">
        <f>SUM(M244:W244)</f>
        <v>0</v>
      </c>
      <c r="Y244" s="21"/>
      <c r="AM244"/>
      <c r="AN244"/>
      <c r="AO244"/>
      <c r="AP244"/>
      <c r="AQ244"/>
      <c r="AR244"/>
      <c r="AS244"/>
      <c r="AT244"/>
    </row>
    <row r="245" spans="3:46" s="1" customFormat="1" ht="12.75">
      <c r="C245" s="94" t="str">
        <f aca="true" t="shared" si="169" ref="C245:J245">C244</f>
        <v>35-13872</v>
      </c>
      <c r="D245" s="94">
        <f t="shared" si="169"/>
        <v>1.3</v>
      </c>
      <c r="E245" s="94">
        <f t="shared" si="169"/>
        <v>553.6</v>
      </c>
      <c r="F245" s="95">
        <f t="shared" si="169"/>
        <v>138.4</v>
      </c>
      <c r="G245" s="96">
        <f t="shared" si="169"/>
        <v>22452</v>
      </c>
      <c r="H245" s="94">
        <f t="shared" si="169"/>
        <v>0</v>
      </c>
      <c r="I245" s="94">
        <f t="shared" si="169"/>
        <v>553.6</v>
      </c>
      <c r="J245" s="95">
        <f t="shared" si="169"/>
        <v>184.53333333333333</v>
      </c>
      <c r="K245" s="94" t="s">
        <v>47</v>
      </c>
      <c r="L245" s="139" t="s">
        <v>41</v>
      </c>
      <c r="M245" s="80"/>
      <c r="N245" s="11"/>
      <c r="O245" s="11"/>
      <c r="P245" s="11"/>
      <c r="Q245" s="11"/>
      <c r="R245" s="11"/>
      <c r="S245" s="11"/>
      <c r="T245" s="11"/>
      <c r="U245" s="11"/>
      <c r="V245" s="11"/>
      <c r="W245" s="81"/>
      <c r="X245" s="22">
        <f>SUM(M245:W245)</f>
        <v>0</v>
      </c>
      <c r="AM245"/>
      <c r="AN245"/>
      <c r="AO245"/>
      <c r="AP245"/>
      <c r="AQ245"/>
      <c r="AR245"/>
      <c r="AS245"/>
      <c r="AT245"/>
    </row>
    <row r="246" spans="3:46" s="1" customFormat="1" ht="15.75">
      <c r="C246" s="14" t="s">
        <v>54</v>
      </c>
      <c r="D246"/>
      <c r="E246"/>
      <c r="F246"/>
      <c r="G246"/>
      <c r="H246"/>
      <c r="I246"/>
      <c r="J246" s="70"/>
      <c r="K246"/>
      <c r="L246" s="139"/>
      <c r="M246" s="82"/>
      <c r="N246" s="83"/>
      <c r="O246" s="83"/>
      <c r="P246" s="83"/>
      <c r="Q246" s="83"/>
      <c r="R246" s="83"/>
      <c r="S246" s="83"/>
      <c r="T246" s="83"/>
      <c r="U246" s="83"/>
      <c r="V246" s="83"/>
      <c r="W246" s="84"/>
      <c r="X246"/>
      <c r="Y246"/>
      <c r="Z246"/>
      <c r="AM246"/>
      <c r="AN246"/>
      <c r="AO246"/>
      <c r="AP246"/>
      <c r="AQ246"/>
      <c r="AR246"/>
      <c r="AS246"/>
      <c r="AT246"/>
    </row>
    <row r="247" spans="3:46" s="1" customFormat="1" ht="12.75">
      <c r="C247" s="94" t="str">
        <f aca="true" t="shared" si="170" ref="C247:K247">C244</f>
        <v>35-13872</v>
      </c>
      <c r="D247" s="94">
        <f t="shared" si="170"/>
        <v>1.3</v>
      </c>
      <c r="E247" s="94">
        <f t="shared" si="170"/>
        <v>553.6</v>
      </c>
      <c r="F247" s="95">
        <f t="shared" si="170"/>
        <v>138.4</v>
      </c>
      <c r="G247" s="96">
        <f t="shared" si="170"/>
        <v>22452</v>
      </c>
      <c r="H247" s="94">
        <f t="shared" si="170"/>
        <v>0</v>
      </c>
      <c r="I247" s="94">
        <f t="shared" si="170"/>
        <v>553.6</v>
      </c>
      <c r="J247" s="95">
        <f t="shared" si="170"/>
        <v>184.53333333333333</v>
      </c>
      <c r="K247" s="94" t="str">
        <f t="shared" si="170"/>
        <v>SP055158</v>
      </c>
      <c r="L247" s="139" t="s">
        <v>42</v>
      </c>
      <c r="M247" s="80"/>
      <c r="N247" s="11"/>
      <c r="O247" s="11"/>
      <c r="P247" s="11"/>
      <c r="Q247" s="11"/>
      <c r="R247" s="11"/>
      <c r="S247" s="11"/>
      <c r="T247" s="11"/>
      <c r="U247" s="11"/>
      <c r="V247" s="11"/>
      <c r="W247" s="81"/>
      <c r="X247" s="22">
        <f>SUM(M247:W247)</f>
        <v>0</v>
      </c>
      <c r="Y247" s="21"/>
      <c r="Z247"/>
      <c r="AM247"/>
      <c r="AN247"/>
      <c r="AO247"/>
      <c r="AP247"/>
      <c r="AQ247"/>
      <c r="AR247"/>
      <c r="AS247"/>
      <c r="AT247"/>
    </row>
    <row r="248" spans="3:46" s="1" customFormat="1" ht="12.75">
      <c r="C248" s="97" t="str">
        <f aca="true" t="shared" si="171" ref="C248:H248">C244</f>
        <v>35-13872</v>
      </c>
      <c r="D248" s="97">
        <f t="shared" si="171"/>
        <v>1.3</v>
      </c>
      <c r="E248" s="97">
        <f t="shared" si="171"/>
        <v>553.6</v>
      </c>
      <c r="F248" s="99">
        <f t="shared" si="171"/>
        <v>138.4</v>
      </c>
      <c r="G248" s="98">
        <f t="shared" si="171"/>
        <v>22452</v>
      </c>
      <c r="H248" s="97">
        <f t="shared" si="171"/>
        <v>0</v>
      </c>
      <c r="I248" s="97">
        <f>I244</f>
        <v>553.6</v>
      </c>
      <c r="J248" s="99">
        <f>J244</f>
        <v>184.53333333333333</v>
      </c>
      <c r="K248" s="97" t="str">
        <f>K245</f>
        <v>SP074164</v>
      </c>
      <c r="L248" s="139" t="s">
        <v>43</v>
      </c>
      <c r="M248" s="85"/>
      <c r="N248" s="86"/>
      <c r="O248" s="86"/>
      <c r="P248" s="86"/>
      <c r="Q248" s="86"/>
      <c r="R248" s="86"/>
      <c r="S248" s="86"/>
      <c r="T248" s="86"/>
      <c r="U248" s="86"/>
      <c r="V248" s="86"/>
      <c r="W248" s="87"/>
      <c r="X248" s="22">
        <f>SUM(M248:W248)</f>
        <v>0</v>
      </c>
      <c r="Y248" s="21"/>
      <c r="Z248"/>
      <c r="AM248"/>
      <c r="AN248"/>
      <c r="AO248"/>
      <c r="AP248"/>
      <c r="AQ248"/>
      <c r="AR248"/>
      <c r="AS248"/>
      <c r="AT248"/>
    </row>
    <row r="249" spans="3:46" s="1" customFormat="1" ht="12.75">
      <c r="C249" s="18"/>
      <c r="D249" s="18"/>
      <c r="E249" s="19"/>
      <c r="F249" s="19"/>
      <c r="G249" s="20"/>
      <c r="H249" s="18"/>
      <c r="I249" s="18"/>
      <c r="L249" s="140"/>
      <c r="M249" s="7"/>
      <c r="N249" s="7"/>
      <c r="O249" s="7"/>
      <c r="P249" s="7"/>
      <c r="Q249" s="7"/>
      <c r="R249" s="7"/>
      <c r="S249" s="7"/>
      <c r="T249" s="7"/>
      <c r="U249" s="7"/>
      <c r="V249" s="7"/>
      <c r="W249" s="22"/>
      <c r="AM249"/>
      <c r="AN249"/>
      <c r="AO249"/>
      <c r="AP249"/>
      <c r="AQ249"/>
      <c r="AR249"/>
      <c r="AS249"/>
      <c r="AT249"/>
    </row>
    <row r="250" spans="3:46" s="1" customFormat="1" ht="12.75">
      <c r="C250" s="18"/>
      <c r="D250" s="18"/>
      <c r="E250" s="18"/>
      <c r="F250" s="19"/>
      <c r="G250" s="19"/>
      <c r="H250" s="40" t="s">
        <v>33</v>
      </c>
      <c r="I250" s="62"/>
      <c r="J250" s="2"/>
      <c r="K250" s="2"/>
      <c r="L250" s="29" t="s">
        <v>84</v>
      </c>
      <c r="M250" s="30">
        <f>IF(M245=0,0,IF(M244=0,1,((M245/M244)-1)))</f>
        <v>0</v>
      </c>
      <c r="N250" s="30">
        <f aca="true" t="shared" si="172" ref="N250:W250">IF(N245=0,0,IF(N244=0,1,((N245/N244)-1)))</f>
        <v>0</v>
      </c>
      <c r="O250" s="30">
        <f t="shared" si="172"/>
        <v>0</v>
      </c>
      <c r="P250" s="30">
        <f t="shared" si="172"/>
        <v>0</v>
      </c>
      <c r="Q250" s="30">
        <f t="shared" si="172"/>
        <v>0</v>
      </c>
      <c r="R250" s="30">
        <f t="shared" si="172"/>
        <v>0</v>
      </c>
      <c r="S250" s="30">
        <f t="shared" si="172"/>
        <v>0</v>
      </c>
      <c r="T250" s="30">
        <f t="shared" si="172"/>
        <v>0</v>
      </c>
      <c r="U250" s="30">
        <f t="shared" si="172"/>
        <v>0</v>
      </c>
      <c r="V250" s="30">
        <f t="shared" si="172"/>
        <v>0</v>
      </c>
      <c r="W250" s="31">
        <f t="shared" si="172"/>
        <v>0</v>
      </c>
      <c r="X250"/>
      <c r="Y250"/>
      <c r="Z250" s="62"/>
      <c r="AA250" s="29" t="s">
        <v>30</v>
      </c>
      <c r="AB250" s="73">
        <f aca="true" t="shared" si="173" ref="AB250:AL250">IF(M250&gt;0.1,1,0)</f>
        <v>0</v>
      </c>
      <c r="AC250" s="73">
        <f t="shared" si="173"/>
        <v>0</v>
      </c>
      <c r="AD250" s="73">
        <f t="shared" si="173"/>
        <v>0</v>
      </c>
      <c r="AE250" s="73">
        <f t="shared" si="173"/>
        <v>0</v>
      </c>
      <c r="AF250" s="73">
        <f t="shared" si="173"/>
        <v>0</v>
      </c>
      <c r="AG250" s="73">
        <f t="shared" si="173"/>
        <v>0</v>
      </c>
      <c r="AH250" s="73">
        <f t="shared" si="173"/>
        <v>0</v>
      </c>
      <c r="AI250" s="73">
        <f t="shared" si="173"/>
        <v>0</v>
      </c>
      <c r="AJ250" s="73">
        <f t="shared" si="173"/>
        <v>0</v>
      </c>
      <c r="AK250" s="73">
        <f t="shared" si="173"/>
        <v>0</v>
      </c>
      <c r="AL250" s="74">
        <f t="shared" si="173"/>
        <v>0</v>
      </c>
      <c r="AM250"/>
      <c r="AN250"/>
      <c r="AO250"/>
      <c r="AP250"/>
      <c r="AQ250"/>
      <c r="AR250"/>
      <c r="AS250"/>
      <c r="AT250"/>
    </row>
    <row r="251" spans="3:46" s="1" customFormat="1" ht="12.75">
      <c r="C251" s="18"/>
      <c r="D251" s="18"/>
      <c r="E251" s="18"/>
      <c r="F251" s="19"/>
      <c r="G251" s="19"/>
      <c r="H251" s="20"/>
      <c r="I251" s="63"/>
      <c r="J251" s="4"/>
      <c r="K251" s="10"/>
      <c r="L251" s="13" t="str">
        <f>"Mitigation Check 2: &gt; "&amp;TRUNC($E$3,0)&amp;$F$4</f>
        <v>Mitigation Check 2: &gt; 6 AF/A:</v>
      </c>
      <c r="M251" s="11">
        <f aca="true" t="shared" si="174" ref="M251:W251">M245-M244</f>
        <v>0</v>
      </c>
      <c r="N251" s="11">
        <f t="shared" si="174"/>
        <v>0</v>
      </c>
      <c r="O251" s="11">
        <f t="shared" si="174"/>
        <v>0</v>
      </c>
      <c r="P251" s="11">
        <f t="shared" si="174"/>
        <v>0</v>
      </c>
      <c r="Q251" s="11">
        <f t="shared" si="174"/>
        <v>0</v>
      </c>
      <c r="R251" s="11">
        <f t="shared" si="174"/>
        <v>0</v>
      </c>
      <c r="S251" s="11">
        <f t="shared" si="174"/>
        <v>0</v>
      </c>
      <c r="T251" s="11">
        <f t="shared" si="174"/>
        <v>0</v>
      </c>
      <c r="U251" s="11">
        <f t="shared" si="174"/>
        <v>0</v>
      </c>
      <c r="V251" s="11">
        <f t="shared" si="174"/>
        <v>0</v>
      </c>
      <c r="W251" s="33">
        <f t="shared" si="174"/>
        <v>0</v>
      </c>
      <c r="X251"/>
      <c r="Y251"/>
      <c r="Z251" s="63"/>
      <c r="AA251" s="12" t="s">
        <v>30</v>
      </c>
      <c r="AB251" s="24">
        <f aca="true" t="shared" si="175" ref="AB251:AL251">IF(M251&gt;$E$3,1,0)</f>
        <v>0</v>
      </c>
      <c r="AC251" s="24">
        <f t="shared" si="175"/>
        <v>0</v>
      </c>
      <c r="AD251" s="24">
        <f t="shared" si="175"/>
        <v>0</v>
      </c>
      <c r="AE251" s="24">
        <f t="shared" si="175"/>
        <v>0</v>
      </c>
      <c r="AF251" s="24">
        <f t="shared" si="175"/>
        <v>0</v>
      </c>
      <c r="AG251" s="24">
        <f t="shared" si="175"/>
        <v>0</v>
      </c>
      <c r="AH251" s="24">
        <f t="shared" si="175"/>
        <v>0</v>
      </c>
      <c r="AI251" s="24">
        <f t="shared" si="175"/>
        <v>0</v>
      </c>
      <c r="AJ251" s="24">
        <f t="shared" si="175"/>
        <v>0</v>
      </c>
      <c r="AK251" s="24">
        <f t="shared" si="175"/>
        <v>0</v>
      </c>
      <c r="AL251" s="32">
        <f t="shared" si="175"/>
        <v>0</v>
      </c>
      <c r="AM251"/>
      <c r="AN251"/>
      <c r="AO251"/>
      <c r="AP251"/>
      <c r="AQ251"/>
      <c r="AR251"/>
      <c r="AS251"/>
      <c r="AT251"/>
    </row>
    <row r="252" spans="3:46" s="1" customFormat="1" ht="12.75">
      <c r="C252" s="18"/>
      <c r="D252" s="18"/>
      <c r="E252" s="18"/>
      <c r="F252" s="19"/>
      <c r="G252" s="19"/>
      <c r="H252" s="20"/>
      <c r="I252" s="63"/>
      <c r="J252" s="4"/>
      <c r="K252" s="10"/>
      <c r="L252" s="12" t="s">
        <v>85</v>
      </c>
      <c r="M252" s="23">
        <f>IF($X245=0,0,(M245/$X245))</f>
        <v>0</v>
      </c>
      <c r="N252" s="23">
        <f aca="true" t="shared" si="176" ref="N252:W252">IF($X245=0,0,(N245/$X245))</f>
        <v>0</v>
      </c>
      <c r="O252" s="23">
        <f t="shared" si="176"/>
        <v>0</v>
      </c>
      <c r="P252" s="23">
        <f t="shared" si="176"/>
        <v>0</v>
      </c>
      <c r="Q252" s="23">
        <f t="shared" si="176"/>
        <v>0</v>
      </c>
      <c r="R252" s="23">
        <f t="shared" si="176"/>
        <v>0</v>
      </c>
      <c r="S252" s="23">
        <f t="shared" si="176"/>
        <v>0</v>
      </c>
      <c r="T252" s="23">
        <f t="shared" si="176"/>
        <v>0</v>
      </c>
      <c r="U252" s="23">
        <f t="shared" si="176"/>
        <v>0</v>
      </c>
      <c r="V252" s="23">
        <f t="shared" si="176"/>
        <v>0</v>
      </c>
      <c r="W252" s="34">
        <f t="shared" si="176"/>
        <v>0</v>
      </c>
      <c r="X252"/>
      <c r="Y252"/>
      <c r="Z252" s="64"/>
      <c r="AA252" s="38" t="s">
        <v>30</v>
      </c>
      <c r="AB252" s="75">
        <f aca="true" t="shared" si="177" ref="AB252:AL252">IF(M252&gt;0.1,1,0)</f>
        <v>0</v>
      </c>
      <c r="AC252" s="75">
        <f t="shared" si="177"/>
        <v>0</v>
      </c>
      <c r="AD252" s="75">
        <f t="shared" si="177"/>
        <v>0</v>
      </c>
      <c r="AE252" s="75">
        <f t="shared" si="177"/>
        <v>0</v>
      </c>
      <c r="AF252" s="75">
        <f t="shared" si="177"/>
        <v>0</v>
      </c>
      <c r="AG252" s="75">
        <f t="shared" si="177"/>
        <v>0</v>
      </c>
      <c r="AH252" s="75">
        <f t="shared" si="177"/>
        <v>0</v>
      </c>
      <c r="AI252" s="75">
        <f t="shared" si="177"/>
        <v>0</v>
      </c>
      <c r="AJ252" s="75">
        <f t="shared" si="177"/>
        <v>0</v>
      </c>
      <c r="AK252" s="75">
        <f t="shared" si="177"/>
        <v>0</v>
      </c>
      <c r="AL252" s="76">
        <f t="shared" si="177"/>
        <v>0</v>
      </c>
      <c r="AM252"/>
      <c r="AN252"/>
      <c r="AO252"/>
      <c r="AP252"/>
      <c r="AQ252"/>
      <c r="AR252"/>
      <c r="AS252"/>
      <c r="AT252"/>
    </row>
    <row r="253" spans="3:46" s="1" customFormat="1" ht="12.75">
      <c r="C253" s="18"/>
      <c r="D253" s="18"/>
      <c r="E253" s="18"/>
      <c r="F253" s="19"/>
      <c r="G253" s="19"/>
      <c r="H253" s="20"/>
      <c r="I253" s="63"/>
      <c r="J253" s="4"/>
      <c r="K253" s="10"/>
      <c r="L253" s="12" t="s">
        <v>31</v>
      </c>
      <c r="M253" s="10" t="str">
        <f aca="true" t="shared" si="178" ref="M253:W253">IF(SUM(AB250,AB251,AB252)=3,"YES","NO")</f>
        <v>NO</v>
      </c>
      <c r="N253" s="10" t="str">
        <f t="shared" si="178"/>
        <v>NO</v>
      </c>
      <c r="O253" s="10" t="str">
        <f t="shared" si="178"/>
        <v>NO</v>
      </c>
      <c r="P253" s="10" t="str">
        <f t="shared" si="178"/>
        <v>NO</v>
      </c>
      <c r="Q253" s="10" t="str">
        <f t="shared" si="178"/>
        <v>NO</v>
      </c>
      <c r="R253" s="10" t="str">
        <f t="shared" si="178"/>
        <v>NO</v>
      </c>
      <c r="S253" s="10" t="str">
        <f t="shared" si="178"/>
        <v>NO</v>
      </c>
      <c r="T253" s="10" t="str">
        <f t="shared" si="178"/>
        <v>NO</v>
      </c>
      <c r="U253" s="10" t="str">
        <f t="shared" si="178"/>
        <v>NO</v>
      </c>
      <c r="V253" s="10" t="str">
        <f t="shared" si="178"/>
        <v>NO</v>
      </c>
      <c r="W253" s="35" t="str">
        <f t="shared" si="178"/>
        <v>NO</v>
      </c>
      <c r="X253"/>
      <c r="Y253"/>
      <c r="AM253"/>
      <c r="AN253"/>
      <c r="AO253"/>
      <c r="AP253"/>
      <c r="AQ253"/>
      <c r="AR253"/>
      <c r="AS253"/>
      <c r="AT253"/>
    </row>
    <row r="254" spans="3:46" s="1" customFormat="1" ht="12.75">
      <c r="C254" s="18"/>
      <c r="D254" s="18"/>
      <c r="E254" s="18"/>
      <c r="F254" s="19"/>
      <c r="G254" s="19"/>
      <c r="H254" s="20"/>
      <c r="I254" s="64"/>
      <c r="J254" s="36"/>
      <c r="K254" s="37"/>
      <c r="L254" s="38" t="s">
        <v>32</v>
      </c>
      <c r="M254" s="8">
        <f aca="true" t="shared" si="179" ref="M254:W254">M245-M244</f>
        <v>0</v>
      </c>
      <c r="N254" s="8">
        <f t="shared" si="179"/>
        <v>0</v>
      </c>
      <c r="O254" s="8">
        <f t="shared" si="179"/>
        <v>0</v>
      </c>
      <c r="P254" s="8">
        <f t="shared" si="179"/>
        <v>0</v>
      </c>
      <c r="Q254" s="8">
        <f t="shared" si="179"/>
        <v>0</v>
      </c>
      <c r="R254" s="8">
        <f t="shared" si="179"/>
        <v>0</v>
      </c>
      <c r="S254" s="8">
        <f t="shared" si="179"/>
        <v>0</v>
      </c>
      <c r="T254" s="8">
        <f t="shared" si="179"/>
        <v>0</v>
      </c>
      <c r="U254" s="8">
        <f t="shared" si="179"/>
        <v>0</v>
      </c>
      <c r="V254" s="8">
        <f t="shared" si="179"/>
        <v>0</v>
      </c>
      <c r="W254" s="39">
        <f t="shared" si="179"/>
        <v>0</v>
      </c>
      <c r="X254"/>
      <c r="Y254"/>
      <c r="AM254"/>
      <c r="AN254"/>
      <c r="AO254"/>
      <c r="AP254"/>
      <c r="AQ254"/>
      <c r="AR254"/>
      <c r="AS254"/>
      <c r="AT254"/>
    </row>
    <row r="255" spans="3:46" s="1" customFormat="1" ht="12.75">
      <c r="C255" s="18"/>
      <c r="D255" s="18"/>
      <c r="E255" s="18"/>
      <c r="F255" s="19"/>
      <c r="G255" s="19"/>
      <c r="H255" s="20"/>
      <c r="J255" s="18"/>
      <c r="L255" s="13"/>
      <c r="M255" s="7"/>
      <c r="N255" s="7"/>
      <c r="O255" s="7"/>
      <c r="P255" s="7"/>
      <c r="Q255" s="7"/>
      <c r="R255" s="7"/>
      <c r="S255" s="7"/>
      <c r="T255" s="7"/>
      <c r="U255" s="7"/>
      <c r="V255" s="7"/>
      <c r="W255" s="7"/>
      <c r="X255"/>
      <c r="Y255"/>
      <c r="AM255"/>
      <c r="AN255"/>
      <c r="AO255"/>
      <c r="AP255"/>
      <c r="AQ255"/>
      <c r="AR255"/>
      <c r="AS255"/>
      <c r="AT255"/>
    </row>
    <row r="256" spans="3:46" s="1" customFormat="1" ht="12.75">
      <c r="C256" s="18"/>
      <c r="D256" s="18"/>
      <c r="E256" s="18"/>
      <c r="F256" s="19"/>
      <c r="G256" s="19"/>
      <c r="H256" s="40" t="s">
        <v>34</v>
      </c>
      <c r="I256" s="62"/>
      <c r="J256" s="2"/>
      <c r="K256" s="2"/>
      <c r="L256" s="29" t="s">
        <v>84</v>
      </c>
      <c r="M256" s="30">
        <f>IF(M248=0,0,IF(M247=0,1,((M248/M247)-1)))</f>
        <v>0</v>
      </c>
      <c r="N256" s="30">
        <f aca="true" t="shared" si="180" ref="N256:W256">IF(N248=0,0,IF(N247=0,1,((N248/N247)-1)))</f>
        <v>0</v>
      </c>
      <c r="O256" s="30">
        <f t="shared" si="180"/>
        <v>0</v>
      </c>
      <c r="P256" s="30">
        <f t="shared" si="180"/>
        <v>0</v>
      </c>
      <c r="Q256" s="30">
        <f t="shared" si="180"/>
        <v>0</v>
      </c>
      <c r="R256" s="30">
        <f t="shared" si="180"/>
        <v>0</v>
      </c>
      <c r="S256" s="30">
        <f t="shared" si="180"/>
        <v>0</v>
      </c>
      <c r="T256" s="30">
        <f t="shared" si="180"/>
        <v>0</v>
      </c>
      <c r="U256" s="30">
        <f t="shared" si="180"/>
        <v>0</v>
      </c>
      <c r="V256" s="30">
        <f t="shared" si="180"/>
        <v>0</v>
      </c>
      <c r="W256" s="31">
        <f t="shared" si="180"/>
        <v>0</v>
      </c>
      <c r="X256" s="25"/>
      <c r="Y256" s="21"/>
      <c r="AM256"/>
      <c r="AN256"/>
      <c r="AO256"/>
      <c r="AP256"/>
      <c r="AQ256"/>
      <c r="AR256"/>
      <c r="AS256"/>
      <c r="AT256"/>
    </row>
    <row r="257" spans="3:46" s="1" customFormat="1" ht="12.75">
      <c r="C257" s="18"/>
      <c r="D257" s="18"/>
      <c r="E257" s="18"/>
      <c r="F257" s="19"/>
      <c r="G257" s="19"/>
      <c r="H257" s="20"/>
      <c r="I257" s="65"/>
      <c r="J257" s="4"/>
      <c r="K257" s="10"/>
      <c r="L257" s="13" t="str">
        <f>"Mitigation Check 2: &gt; "&amp;$E$3&amp;$F$4</f>
        <v>Mitigation Check 2: &gt; 6 AF/A:</v>
      </c>
      <c r="M257" s="11">
        <f>M248-M247</f>
        <v>0</v>
      </c>
      <c r="N257" s="11">
        <f aca="true" t="shared" si="181" ref="N257:W257">N248-N247</f>
        <v>0</v>
      </c>
      <c r="O257" s="11">
        <f t="shared" si="181"/>
        <v>0</v>
      </c>
      <c r="P257" s="11">
        <f t="shared" si="181"/>
        <v>0</v>
      </c>
      <c r="Q257" s="11">
        <f t="shared" si="181"/>
        <v>0</v>
      </c>
      <c r="R257" s="11">
        <f t="shared" si="181"/>
        <v>0</v>
      </c>
      <c r="S257" s="11">
        <f t="shared" si="181"/>
        <v>0</v>
      </c>
      <c r="T257" s="11">
        <f t="shared" si="181"/>
        <v>0</v>
      </c>
      <c r="U257" s="11">
        <f t="shared" si="181"/>
        <v>0</v>
      </c>
      <c r="V257" s="11">
        <f t="shared" si="181"/>
        <v>0</v>
      </c>
      <c r="W257" s="33">
        <f t="shared" si="181"/>
        <v>0</v>
      </c>
      <c r="X257" s="25"/>
      <c r="Y257" s="21"/>
      <c r="Z257" s="62"/>
      <c r="AA257" s="29" t="s">
        <v>30</v>
      </c>
      <c r="AB257" s="73">
        <f aca="true" t="shared" si="182" ref="AB257:AL257">IF(M256&gt;0.1,1,0)</f>
        <v>0</v>
      </c>
      <c r="AC257" s="73">
        <f t="shared" si="182"/>
        <v>0</v>
      </c>
      <c r="AD257" s="73">
        <f t="shared" si="182"/>
        <v>0</v>
      </c>
      <c r="AE257" s="73">
        <f t="shared" si="182"/>
        <v>0</v>
      </c>
      <c r="AF257" s="73">
        <f t="shared" si="182"/>
        <v>0</v>
      </c>
      <c r="AG257" s="73">
        <f t="shared" si="182"/>
        <v>0</v>
      </c>
      <c r="AH257" s="73">
        <f t="shared" si="182"/>
        <v>0</v>
      </c>
      <c r="AI257" s="73">
        <f t="shared" si="182"/>
        <v>0</v>
      </c>
      <c r="AJ257" s="73">
        <f t="shared" si="182"/>
        <v>0</v>
      </c>
      <c r="AK257" s="73">
        <f t="shared" si="182"/>
        <v>0</v>
      </c>
      <c r="AL257" s="74">
        <f t="shared" si="182"/>
        <v>0</v>
      </c>
      <c r="AM257"/>
      <c r="AN257"/>
      <c r="AO257"/>
      <c r="AP257"/>
      <c r="AQ257"/>
      <c r="AR257"/>
      <c r="AS257"/>
      <c r="AT257"/>
    </row>
    <row r="258" spans="3:46" s="1" customFormat="1" ht="12.75">
      <c r="C258" s="18"/>
      <c r="D258" s="18"/>
      <c r="E258" s="18"/>
      <c r="F258" s="19"/>
      <c r="G258" s="19"/>
      <c r="H258" s="20"/>
      <c r="I258" s="66"/>
      <c r="J258" s="47"/>
      <c r="K258" s="10"/>
      <c r="L258" s="12"/>
      <c r="M258" s="23"/>
      <c r="N258" s="23"/>
      <c r="O258" s="23"/>
      <c r="P258" s="23"/>
      <c r="Q258" s="23"/>
      <c r="R258" s="23"/>
      <c r="S258" s="23"/>
      <c r="T258" s="23"/>
      <c r="U258" s="23"/>
      <c r="V258" s="23"/>
      <c r="W258" s="34"/>
      <c r="X258" s="25"/>
      <c r="Y258" s="21"/>
      <c r="Z258" s="63"/>
      <c r="AA258" s="12" t="s">
        <v>30</v>
      </c>
      <c r="AB258" s="24">
        <f aca="true" t="shared" si="183" ref="AB258:AL258">IF(M257&gt;$E$3,1,0)</f>
        <v>0</v>
      </c>
      <c r="AC258" s="24">
        <f t="shared" si="183"/>
        <v>0</v>
      </c>
      <c r="AD258" s="24">
        <f t="shared" si="183"/>
        <v>0</v>
      </c>
      <c r="AE258" s="24">
        <f t="shared" si="183"/>
        <v>0</v>
      </c>
      <c r="AF258" s="24">
        <f t="shared" si="183"/>
        <v>0</v>
      </c>
      <c r="AG258" s="24">
        <f t="shared" si="183"/>
        <v>0</v>
      </c>
      <c r="AH258" s="24">
        <f t="shared" si="183"/>
        <v>0</v>
      </c>
      <c r="AI258" s="24">
        <f t="shared" si="183"/>
        <v>0</v>
      </c>
      <c r="AJ258" s="24">
        <f t="shared" si="183"/>
        <v>0</v>
      </c>
      <c r="AK258" s="24">
        <f t="shared" si="183"/>
        <v>0</v>
      </c>
      <c r="AL258" s="32">
        <f t="shared" si="183"/>
        <v>0</v>
      </c>
      <c r="AM258"/>
      <c r="AN258"/>
      <c r="AO258"/>
      <c r="AP258"/>
      <c r="AQ258"/>
      <c r="AR258"/>
      <c r="AS258"/>
      <c r="AT258"/>
    </row>
    <row r="259" spans="3:46" s="1" customFormat="1" ht="12.75">
      <c r="C259" s="18"/>
      <c r="D259" s="18"/>
      <c r="E259" s="18"/>
      <c r="F259" s="19"/>
      <c r="G259" s="19"/>
      <c r="H259" s="20"/>
      <c r="I259" s="65"/>
      <c r="J259" s="4"/>
      <c r="K259" s="10"/>
      <c r="L259" s="12" t="s">
        <v>31</v>
      </c>
      <c r="M259" s="10" t="str">
        <f aca="true" t="shared" si="184" ref="M259:W259">IF(SUM(AB257,AB258)=2,"YES","NO")</f>
        <v>NO</v>
      </c>
      <c r="N259" s="10" t="str">
        <f t="shared" si="184"/>
        <v>NO</v>
      </c>
      <c r="O259" s="10" t="str">
        <f t="shared" si="184"/>
        <v>NO</v>
      </c>
      <c r="P259" s="10" t="str">
        <f t="shared" si="184"/>
        <v>NO</v>
      </c>
      <c r="Q259" s="10" t="str">
        <f t="shared" si="184"/>
        <v>NO</v>
      </c>
      <c r="R259" s="10" t="str">
        <f t="shared" si="184"/>
        <v>NO</v>
      </c>
      <c r="S259" s="10" t="str">
        <f t="shared" si="184"/>
        <v>NO</v>
      </c>
      <c r="T259" s="10" t="str">
        <f t="shared" si="184"/>
        <v>NO</v>
      </c>
      <c r="U259" s="10" t="str">
        <f t="shared" si="184"/>
        <v>NO</v>
      </c>
      <c r="V259" s="10" t="str">
        <f t="shared" si="184"/>
        <v>NO</v>
      </c>
      <c r="W259" s="35" t="str">
        <f t="shared" si="184"/>
        <v>NO</v>
      </c>
      <c r="X259" s="25"/>
      <c r="Y259" s="21"/>
      <c r="Z259" s="64"/>
      <c r="AA259" s="38"/>
      <c r="AB259" s="75"/>
      <c r="AC259" s="75"/>
      <c r="AD259" s="75"/>
      <c r="AE259" s="75"/>
      <c r="AF259" s="75"/>
      <c r="AG259" s="75"/>
      <c r="AH259" s="75"/>
      <c r="AI259" s="75"/>
      <c r="AJ259" s="75"/>
      <c r="AK259" s="75"/>
      <c r="AL259" s="76"/>
      <c r="AM259"/>
      <c r="AN259"/>
      <c r="AO259"/>
      <c r="AP259"/>
      <c r="AQ259"/>
      <c r="AR259"/>
      <c r="AS259"/>
      <c r="AT259"/>
    </row>
    <row r="260" spans="3:46" s="1" customFormat="1" ht="12.75">
      <c r="C260" s="18"/>
      <c r="D260" s="18"/>
      <c r="E260" s="18"/>
      <c r="F260" s="19"/>
      <c r="G260" s="19"/>
      <c r="H260" s="20"/>
      <c r="I260" s="67"/>
      <c r="J260" s="36"/>
      <c r="K260" s="37"/>
      <c r="L260" s="38" t="s">
        <v>32</v>
      </c>
      <c r="M260" s="8">
        <f>M248-M247</f>
        <v>0</v>
      </c>
      <c r="N260" s="8">
        <f aca="true" t="shared" si="185" ref="N260:W260">N248-N247</f>
        <v>0</v>
      </c>
      <c r="O260" s="8">
        <f t="shared" si="185"/>
        <v>0</v>
      </c>
      <c r="P260" s="8">
        <f t="shared" si="185"/>
        <v>0</v>
      </c>
      <c r="Q260" s="8">
        <f t="shared" si="185"/>
        <v>0</v>
      </c>
      <c r="R260" s="8">
        <f t="shared" si="185"/>
        <v>0</v>
      </c>
      <c r="S260" s="8">
        <f t="shared" si="185"/>
        <v>0</v>
      </c>
      <c r="T260" s="8">
        <f t="shared" si="185"/>
        <v>0</v>
      </c>
      <c r="U260" s="8">
        <f t="shared" si="185"/>
        <v>0</v>
      </c>
      <c r="V260" s="8">
        <f t="shared" si="185"/>
        <v>0</v>
      </c>
      <c r="W260" s="39">
        <f t="shared" si="185"/>
        <v>0</v>
      </c>
      <c r="X260" s="25"/>
      <c r="Y260" s="21"/>
      <c r="AM260"/>
      <c r="AN260"/>
      <c r="AO260"/>
      <c r="AP260"/>
      <c r="AQ260"/>
      <c r="AR260"/>
      <c r="AS260"/>
      <c r="AT260"/>
    </row>
    <row r="261" spans="3:46" s="1" customFormat="1" ht="12.75">
      <c r="C261" s="18"/>
      <c r="D261" s="18"/>
      <c r="E261" s="19"/>
      <c r="F261" s="19"/>
      <c r="G261" s="20"/>
      <c r="H261" s="18"/>
      <c r="I261" s="18"/>
      <c r="K261" s="13"/>
      <c r="L261" s="140"/>
      <c r="M261" s="7"/>
      <c r="N261" s="7"/>
      <c r="O261" s="7"/>
      <c r="P261" s="7"/>
      <c r="Q261" s="7"/>
      <c r="R261" s="7"/>
      <c r="S261" s="7"/>
      <c r="T261" s="7"/>
      <c r="U261" s="7"/>
      <c r="V261" s="7"/>
      <c r="W261" s="25"/>
      <c r="X261" s="21"/>
      <c r="AM261"/>
      <c r="AN261"/>
      <c r="AO261"/>
      <c r="AP261"/>
      <c r="AQ261"/>
      <c r="AR261"/>
      <c r="AS261"/>
      <c r="AT261"/>
    </row>
    <row r="262" spans="3:46" s="1" customFormat="1" ht="15.75">
      <c r="C262" s="14" t="s">
        <v>75</v>
      </c>
      <c r="D262"/>
      <c r="E262" s="41"/>
      <c r="F262" s="43"/>
      <c r="G262" s="9"/>
      <c r="H262" s="42"/>
      <c r="I262" s="44"/>
      <c r="J262"/>
      <c r="K262"/>
      <c r="L262" s="13"/>
      <c r="M262"/>
      <c r="N262"/>
      <c r="O262"/>
      <c r="P262"/>
      <c r="Q262"/>
      <c r="R262"/>
      <c r="S262"/>
      <c r="T262"/>
      <c r="U262"/>
      <c r="V262"/>
      <c r="W262"/>
      <c r="X262"/>
      <c r="Y262"/>
      <c r="AM262"/>
      <c r="AN262"/>
      <c r="AO262"/>
      <c r="AP262"/>
      <c r="AQ262"/>
      <c r="AR262"/>
      <c r="AS262"/>
      <c r="AT262"/>
    </row>
    <row r="263" spans="3:46" s="1" customFormat="1" ht="12.75">
      <c r="C263"/>
      <c r="D263"/>
      <c r="E263"/>
      <c r="F263"/>
      <c r="G263"/>
      <c r="H263"/>
      <c r="I263"/>
      <c r="J263"/>
      <c r="K263"/>
      <c r="L263" s="13"/>
      <c r="M263" t="str">
        <f>"Impact by Reach (AF/"&amp;$F$3</f>
        <v>Impact by Reach (AF/Annum)</v>
      </c>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row>
    <row r="264" spans="3:46" s="1" customFormat="1" ht="12.75">
      <c r="C264" s="2" t="s">
        <v>0</v>
      </c>
      <c r="D264" s="2" t="s">
        <v>1</v>
      </c>
      <c r="E264" s="2" t="s">
        <v>48</v>
      </c>
      <c r="F264" s="2" t="s">
        <v>5</v>
      </c>
      <c r="G264" s="2" t="s">
        <v>6</v>
      </c>
      <c r="H264" s="2" t="s">
        <v>8</v>
      </c>
      <c r="I264" s="198" t="s">
        <v>35</v>
      </c>
      <c r="J264" s="198"/>
      <c r="K264" s="5" t="s">
        <v>10</v>
      </c>
      <c r="L264" s="13"/>
      <c r="M264" s="2" t="s">
        <v>12</v>
      </c>
      <c r="N264" s="2" t="s">
        <v>13</v>
      </c>
      <c r="O264" s="2" t="s">
        <v>14</v>
      </c>
      <c r="P264" s="2" t="s">
        <v>15</v>
      </c>
      <c r="Q264" s="2" t="s">
        <v>16</v>
      </c>
      <c r="R264" s="2" t="s">
        <v>17</v>
      </c>
      <c r="S264" s="2" t="s">
        <v>18</v>
      </c>
      <c r="T264" s="2" t="s">
        <v>19</v>
      </c>
      <c r="U264" s="2" t="s">
        <v>20</v>
      </c>
      <c r="V264" s="2" t="s">
        <v>21</v>
      </c>
      <c r="W264" s="2" t="s">
        <v>22</v>
      </c>
      <c r="X264"/>
      <c r="Y264"/>
      <c r="Z264"/>
      <c r="AA264"/>
      <c r="AB264"/>
      <c r="AC264"/>
      <c r="AD264"/>
      <c r="AE264"/>
      <c r="AF264"/>
      <c r="AG264"/>
      <c r="AH264"/>
      <c r="AI264"/>
      <c r="AJ264"/>
      <c r="AK264"/>
      <c r="AL264"/>
      <c r="AM264"/>
      <c r="AN264"/>
      <c r="AO264"/>
      <c r="AP264"/>
      <c r="AQ264"/>
      <c r="AR264"/>
      <c r="AS264"/>
      <c r="AT264"/>
    </row>
    <row r="265" spans="3:46" s="1" customFormat="1" ht="13.5" thickBot="1">
      <c r="C265" s="3"/>
      <c r="D265" s="3" t="s">
        <v>2</v>
      </c>
      <c r="E265" s="3" t="s">
        <v>3</v>
      </c>
      <c r="F265" s="3" t="s">
        <v>4</v>
      </c>
      <c r="G265" s="3" t="s">
        <v>7</v>
      </c>
      <c r="H265" s="3" t="s">
        <v>9</v>
      </c>
      <c r="I265" s="69" t="s">
        <v>44</v>
      </c>
      <c r="J265" s="68" t="s">
        <v>45</v>
      </c>
      <c r="K265" s="6" t="s">
        <v>11</v>
      </c>
      <c r="L265" s="13"/>
      <c r="M265" s="3" t="s">
        <v>23</v>
      </c>
      <c r="N265" s="3" t="s">
        <v>24</v>
      </c>
      <c r="O265" s="3" t="s">
        <v>25</v>
      </c>
      <c r="P265" s="3" t="s">
        <v>26</v>
      </c>
      <c r="Q265" s="3" t="s">
        <v>27</v>
      </c>
      <c r="R265" s="3" t="s">
        <v>28</v>
      </c>
      <c r="S265" s="3" t="s">
        <v>19</v>
      </c>
      <c r="T265" s="3"/>
      <c r="U265" s="3" t="s">
        <v>21</v>
      </c>
      <c r="V265" s="3"/>
      <c r="W265" s="3" t="s">
        <v>29</v>
      </c>
      <c r="X265"/>
      <c r="Y265"/>
      <c r="Z265"/>
      <c r="AA265"/>
      <c r="AB265"/>
      <c r="AC265"/>
      <c r="AD265"/>
      <c r="AE265"/>
      <c r="AF265"/>
      <c r="AG265"/>
      <c r="AH265"/>
      <c r="AI265"/>
      <c r="AJ265"/>
      <c r="AK265"/>
      <c r="AL265"/>
      <c r="AM265"/>
      <c r="AN265"/>
      <c r="AO265"/>
      <c r="AP265"/>
      <c r="AQ265"/>
      <c r="AR265"/>
      <c r="AS265"/>
      <c r="AT265"/>
    </row>
    <row r="266" spans="3:46" s="1" customFormat="1" ht="16.5" thickTop="1">
      <c r="C266" s="14" t="s">
        <v>53</v>
      </c>
      <c r="D266" s="10"/>
      <c r="E266" s="10"/>
      <c r="F266" s="10"/>
      <c r="G266" s="10"/>
      <c r="H266" s="10"/>
      <c r="I266" s="10"/>
      <c r="J266" s="10"/>
      <c r="K266" s="4"/>
      <c r="L266" s="13"/>
      <c r="M266" s="10"/>
      <c r="N266" s="10"/>
      <c r="O266" s="10"/>
      <c r="P266" s="10"/>
      <c r="Q266" s="10"/>
      <c r="R266" s="10"/>
      <c r="S266" s="10"/>
      <c r="T266" s="10"/>
      <c r="U266" s="10"/>
      <c r="V266" s="10"/>
      <c r="W266" s="10"/>
      <c r="X266"/>
      <c r="Y266"/>
      <c r="Z266"/>
      <c r="AA266"/>
      <c r="AB266"/>
      <c r="AC266"/>
      <c r="AD266"/>
      <c r="AE266"/>
      <c r="AF266"/>
      <c r="AG266"/>
      <c r="AH266"/>
      <c r="AI266"/>
      <c r="AJ266"/>
      <c r="AK266"/>
      <c r="AL266"/>
      <c r="AM266"/>
      <c r="AN266"/>
      <c r="AO266"/>
      <c r="AP266"/>
      <c r="AQ266"/>
      <c r="AR266"/>
      <c r="AS266"/>
      <c r="AT266"/>
    </row>
    <row r="267" spans="3:46" s="1" customFormat="1" ht="12.75">
      <c r="C267" s="100" t="s">
        <v>63</v>
      </c>
      <c r="D267" s="100">
        <v>0.1</v>
      </c>
      <c r="E267" s="101">
        <v>43.8</v>
      </c>
      <c r="F267" s="101">
        <v>10.9</v>
      </c>
      <c r="G267" s="102">
        <v>22452</v>
      </c>
      <c r="H267" s="100"/>
      <c r="I267" s="101">
        <v>43.8</v>
      </c>
      <c r="J267" s="101">
        <f>I267/3</f>
        <v>14.6</v>
      </c>
      <c r="K267" s="100" t="s">
        <v>46</v>
      </c>
      <c r="L267" s="139" t="s">
        <v>40</v>
      </c>
      <c r="M267" s="77"/>
      <c r="N267" s="78"/>
      <c r="O267" s="78"/>
      <c r="P267" s="78"/>
      <c r="Q267" s="78"/>
      <c r="R267" s="78"/>
      <c r="S267" s="78"/>
      <c r="T267" s="78"/>
      <c r="U267" s="78"/>
      <c r="V267" s="78"/>
      <c r="W267" s="79"/>
      <c r="X267" s="22">
        <f>SUM(M267:W267)</f>
        <v>0</v>
      </c>
      <c r="Y267" s="21"/>
      <c r="AM267"/>
      <c r="AN267"/>
      <c r="AO267"/>
      <c r="AP267"/>
      <c r="AQ267"/>
      <c r="AR267"/>
      <c r="AS267"/>
      <c r="AT267"/>
    </row>
    <row r="268" spans="3:46" s="1" customFormat="1" ht="12.75">
      <c r="C268" s="100" t="str">
        <f aca="true" t="shared" si="186" ref="C268:J268">C267</f>
        <v>35-13872</v>
      </c>
      <c r="D268" s="100">
        <f t="shared" si="186"/>
        <v>0.1</v>
      </c>
      <c r="E268" s="100">
        <f t="shared" si="186"/>
        <v>43.8</v>
      </c>
      <c r="F268" s="101">
        <f t="shared" si="186"/>
        <v>10.9</v>
      </c>
      <c r="G268" s="102">
        <f t="shared" si="186"/>
        <v>22452</v>
      </c>
      <c r="H268" s="100">
        <f t="shared" si="186"/>
        <v>0</v>
      </c>
      <c r="I268" s="101">
        <f t="shared" si="186"/>
        <v>43.8</v>
      </c>
      <c r="J268" s="101">
        <f t="shared" si="186"/>
        <v>14.6</v>
      </c>
      <c r="K268" s="100" t="s">
        <v>59</v>
      </c>
      <c r="L268" s="139" t="s">
        <v>41</v>
      </c>
      <c r="M268" s="80"/>
      <c r="N268" s="11"/>
      <c r="O268" s="11"/>
      <c r="P268" s="11"/>
      <c r="Q268" s="11"/>
      <c r="R268" s="11"/>
      <c r="S268" s="11"/>
      <c r="T268" s="11"/>
      <c r="U268" s="11"/>
      <c r="V268" s="11"/>
      <c r="W268" s="81"/>
      <c r="X268" s="22">
        <f>SUM(M268:W268)</f>
        <v>0</v>
      </c>
      <c r="AM268"/>
      <c r="AN268"/>
      <c r="AO268"/>
      <c r="AP268"/>
      <c r="AQ268"/>
      <c r="AR268"/>
      <c r="AS268"/>
      <c r="AT268"/>
    </row>
    <row r="269" spans="3:46" s="1" customFormat="1" ht="15.75">
      <c r="C269" s="14" t="s">
        <v>54</v>
      </c>
      <c r="D269"/>
      <c r="E269"/>
      <c r="F269"/>
      <c r="G269"/>
      <c r="H269"/>
      <c r="I269"/>
      <c r="J269"/>
      <c r="K269"/>
      <c r="L269" s="139"/>
      <c r="M269" s="82"/>
      <c r="N269" s="83"/>
      <c r="O269" s="83"/>
      <c r="P269" s="83"/>
      <c r="Q269" s="83"/>
      <c r="R269" s="83"/>
      <c r="S269" s="83"/>
      <c r="T269" s="83"/>
      <c r="U269" s="83"/>
      <c r="V269" s="83"/>
      <c r="W269" s="84"/>
      <c r="X269"/>
      <c r="Y269"/>
      <c r="Z269"/>
      <c r="AM269"/>
      <c r="AN269"/>
      <c r="AO269"/>
      <c r="AP269"/>
      <c r="AQ269"/>
      <c r="AR269"/>
      <c r="AS269"/>
      <c r="AT269"/>
    </row>
    <row r="270" spans="3:46" s="1" customFormat="1" ht="12.75">
      <c r="C270" s="100" t="str">
        <f aca="true" t="shared" si="187" ref="C270:K270">C267</f>
        <v>35-13872</v>
      </c>
      <c r="D270" s="100">
        <f t="shared" si="187"/>
        <v>0.1</v>
      </c>
      <c r="E270" s="100">
        <f t="shared" si="187"/>
        <v>43.8</v>
      </c>
      <c r="F270" s="101">
        <f t="shared" si="187"/>
        <v>10.9</v>
      </c>
      <c r="G270" s="102">
        <f t="shared" si="187"/>
        <v>22452</v>
      </c>
      <c r="H270" s="100">
        <f t="shared" si="187"/>
        <v>0</v>
      </c>
      <c r="I270" s="101">
        <f t="shared" si="187"/>
        <v>43.8</v>
      </c>
      <c r="J270" s="101">
        <f t="shared" si="187"/>
        <v>14.6</v>
      </c>
      <c r="K270" s="100" t="str">
        <f t="shared" si="187"/>
        <v>SP055158</v>
      </c>
      <c r="L270" s="139" t="s">
        <v>42</v>
      </c>
      <c r="M270" s="80"/>
      <c r="N270" s="11"/>
      <c r="O270" s="11"/>
      <c r="P270" s="11"/>
      <c r="Q270" s="11"/>
      <c r="R270" s="11"/>
      <c r="S270" s="11"/>
      <c r="T270" s="11"/>
      <c r="U270" s="11"/>
      <c r="V270" s="11"/>
      <c r="W270" s="81"/>
      <c r="X270" s="22">
        <f>SUM(M270:W270)</f>
        <v>0</v>
      </c>
      <c r="Y270" s="21"/>
      <c r="Z270"/>
      <c r="AM270"/>
      <c r="AN270"/>
      <c r="AO270"/>
      <c r="AP270"/>
      <c r="AQ270"/>
      <c r="AR270"/>
      <c r="AS270"/>
      <c r="AT270"/>
    </row>
    <row r="271" spans="3:46" s="1" customFormat="1" ht="12.75">
      <c r="C271" s="103" t="str">
        <f aca="true" t="shared" si="188" ref="C271:H271">C267</f>
        <v>35-13872</v>
      </c>
      <c r="D271" s="103">
        <f t="shared" si="188"/>
        <v>0.1</v>
      </c>
      <c r="E271" s="103">
        <f t="shared" si="188"/>
        <v>43.8</v>
      </c>
      <c r="F271" s="104">
        <f t="shared" si="188"/>
        <v>10.9</v>
      </c>
      <c r="G271" s="105">
        <f t="shared" si="188"/>
        <v>22452</v>
      </c>
      <c r="H271" s="103">
        <f t="shared" si="188"/>
        <v>0</v>
      </c>
      <c r="I271" s="104">
        <f>I267</f>
        <v>43.8</v>
      </c>
      <c r="J271" s="104">
        <f>J267</f>
        <v>14.6</v>
      </c>
      <c r="K271" s="103" t="str">
        <f>K268</f>
        <v>SP081159</v>
      </c>
      <c r="L271" s="139" t="s">
        <v>43</v>
      </c>
      <c r="M271" s="85"/>
      <c r="N271" s="86"/>
      <c r="O271" s="86"/>
      <c r="P271" s="86"/>
      <c r="Q271" s="86"/>
      <c r="R271" s="86"/>
      <c r="S271" s="86"/>
      <c r="T271" s="86"/>
      <c r="U271" s="86"/>
      <c r="V271" s="86"/>
      <c r="W271" s="87"/>
      <c r="X271" s="22">
        <f>SUM(M271:W271)</f>
        <v>0</v>
      </c>
      <c r="Y271" s="21"/>
      <c r="Z271"/>
      <c r="AM271"/>
      <c r="AN271"/>
      <c r="AO271"/>
      <c r="AP271"/>
      <c r="AQ271"/>
      <c r="AR271"/>
      <c r="AS271"/>
      <c r="AT271"/>
    </row>
    <row r="272" spans="3:46" s="1" customFormat="1" ht="12.75">
      <c r="C272" s="18"/>
      <c r="D272" s="18"/>
      <c r="E272" s="19"/>
      <c r="F272" s="19"/>
      <c r="G272" s="20"/>
      <c r="H272" s="18"/>
      <c r="I272" s="18"/>
      <c r="L272" s="140"/>
      <c r="M272" s="7"/>
      <c r="N272" s="7"/>
      <c r="O272" s="7"/>
      <c r="P272" s="7"/>
      <c r="Q272" s="7"/>
      <c r="R272" s="7"/>
      <c r="S272" s="7"/>
      <c r="T272" s="7"/>
      <c r="U272" s="7"/>
      <c r="V272" s="7"/>
      <c r="W272" s="22"/>
      <c r="AL272"/>
      <c r="AM272"/>
      <c r="AN272"/>
      <c r="AO272"/>
      <c r="AP272"/>
      <c r="AQ272"/>
      <c r="AR272"/>
      <c r="AS272"/>
      <c r="AT272"/>
    </row>
    <row r="273" spans="3:46" s="1" customFormat="1" ht="12.75">
      <c r="C273" s="18"/>
      <c r="D273" s="18"/>
      <c r="E273" s="18"/>
      <c r="F273" s="19"/>
      <c r="G273" s="19"/>
      <c r="H273" s="40" t="s">
        <v>33</v>
      </c>
      <c r="I273" s="62"/>
      <c r="J273" s="2"/>
      <c r="K273" s="2"/>
      <c r="L273" s="29" t="s">
        <v>84</v>
      </c>
      <c r="M273" s="30">
        <f>IF(M268=0,0,IF(M267=0,1,((M268/M267)-1)))</f>
        <v>0</v>
      </c>
      <c r="N273" s="30">
        <f aca="true" t="shared" si="189" ref="N273:W273">IF(N268=0,0,IF(N267=0,1,((N268/N267)-1)))</f>
        <v>0</v>
      </c>
      <c r="O273" s="30">
        <f t="shared" si="189"/>
        <v>0</v>
      </c>
      <c r="P273" s="30">
        <f t="shared" si="189"/>
        <v>0</v>
      </c>
      <c r="Q273" s="30">
        <f t="shared" si="189"/>
        <v>0</v>
      </c>
      <c r="R273" s="30">
        <f t="shared" si="189"/>
        <v>0</v>
      </c>
      <c r="S273" s="30">
        <f t="shared" si="189"/>
        <v>0</v>
      </c>
      <c r="T273" s="30">
        <f t="shared" si="189"/>
        <v>0</v>
      </c>
      <c r="U273" s="30">
        <f t="shared" si="189"/>
        <v>0</v>
      </c>
      <c r="V273" s="30">
        <f t="shared" si="189"/>
        <v>0</v>
      </c>
      <c r="W273" s="31">
        <f t="shared" si="189"/>
        <v>0</v>
      </c>
      <c r="X273"/>
      <c r="Y273"/>
      <c r="Z273" s="62"/>
      <c r="AA273" s="29" t="s">
        <v>30</v>
      </c>
      <c r="AB273" s="73">
        <f aca="true" t="shared" si="190" ref="AB273:AL273">IF(M273&gt;0.1,1,0)</f>
        <v>0</v>
      </c>
      <c r="AC273" s="73">
        <f t="shared" si="190"/>
        <v>0</v>
      </c>
      <c r="AD273" s="73">
        <f t="shared" si="190"/>
        <v>0</v>
      </c>
      <c r="AE273" s="73">
        <f t="shared" si="190"/>
        <v>0</v>
      </c>
      <c r="AF273" s="73">
        <f t="shared" si="190"/>
        <v>0</v>
      </c>
      <c r="AG273" s="73">
        <f t="shared" si="190"/>
        <v>0</v>
      </c>
      <c r="AH273" s="73">
        <f t="shared" si="190"/>
        <v>0</v>
      </c>
      <c r="AI273" s="73">
        <f t="shared" si="190"/>
        <v>0</v>
      </c>
      <c r="AJ273" s="73">
        <f t="shared" si="190"/>
        <v>0</v>
      </c>
      <c r="AK273" s="73">
        <f t="shared" si="190"/>
        <v>0</v>
      </c>
      <c r="AL273" s="74">
        <f t="shared" si="190"/>
        <v>0</v>
      </c>
      <c r="AM273"/>
      <c r="AN273"/>
      <c r="AO273"/>
      <c r="AP273"/>
      <c r="AQ273"/>
      <c r="AR273"/>
      <c r="AS273"/>
      <c r="AT273"/>
    </row>
    <row r="274" spans="3:46" s="1" customFormat="1" ht="12.75">
      <c r="C274" s="18"/>
      <c r="D274" s="18"/>
      <c r="E274" s="18"/>
      <c r="F274" s="19"/>
      <c r="G274" s="19"/>
      <c r="H274" s="20"/>
      <c r="I274" s="63"/>
      <c r="J274" s="4"/>
      <c r="K274" s="10"/>
      <c r="L274" s="13" t="str">
        <f>"Mitigation Check 2: &gt; "&amp;TRUNC($E$3,0)&amp;$F$4</f>
        <v>Mitigation Check 2: &gt; 6 AF/A:</v>
      </c>
      <c r="M274" s="11">
        <f aca="true" t="shared" si="191" ref="M274:W274">M268-M267</f>
        <v>0</v>
      </c>
      <c r="N274" s="11">
        <f t="shared" si="191"/>
        <v>0</v>
      </c>
      <c r="O274" s="11">
        <f t="shared" si="191"/>
        <v>0</v>
      </c>
      <c r="P274" s="11">
        <f t="shared" si="191"/>
        <v>0</v>
      </c>
      <c r="Q274" s="11">
        <f t="shared" si="191"/>
        <v>0</v>
      </c>
      <c r="R274" s="11">
        <f t="shared" si="191"/>
        <v>0</v>
      </c>
      <c r="S274" s="11">
        <f t="shared" si="191"/>
        <v>0</v>
      </c>
      <c r="T274" s="11">
        <f t="shared" si="191"/>
        <v>0</v>
      </c>
      <c r="U274" s="11">
        <f t="shared" si="191"/>
        <v>0</v>
      </c>
      <c r="V274" s="11">
        <f t="shared" si="191"/>
        <v>0</v>
      </c>
      <c r="W274" s="33">
        <f t="shared" si="191"/>
        <v>0</v>
      </c>
      <c r="X274"/>
      <c r="Y274"/>
      <c r="Z274" s="63"/>
      <c r="AA274" s="12" t="s">
        <v>30</v>
      </c>
      <c r="AB274" s="24">
        <f aca="true" t="shared" si="192" ref="AB274:AL274">IF(M274&gt;$E$3,1,0)</f>
        <v>0</v>
      </c>
      <c r="AC274" s="24">
        <f t="shared" si="192"/>
        <v>0</v>
      </c>
      <c r="AD274" s="24">
        <f t="shared" si="192"/>
        <v>0</v>
      </c>
      <c r="AE274" s="24">
        <f t="shared" si="192"/>
        <v>0</v>
      </c>
      <c r="AF274" s="24">
        <f t="shared" si="192"/>
        <v>0</v>
      </c>
      <c r="AG274" s="24">
        <f t="shared" si="192"/>
        <v>0</v>
      </c>
      <c r="AH274" s="24">
        <f t="shared" si="192"/>
        <v>0</v>
      </c>
      <c r="AI274" s="24">
        <f t="shared" si="192"/>
        <v>0</v>
      </c>
      <c r="AJ274" s="24">
        <f t="shared" si="192"/>
        <v>0</v>
      </c>
      <c r="AK274" s="24">
        <f t="shared" si="192"/>
        <v>0</v>
      </c>
      <c r="AL274" s="32">
        <f t="shared" si="192"/>
        <v>0</v>
      </c>
      <c r="AM274"/>
      <c r="AN274"/>
      <c r="AO274"/>
      <c r="AP274"/>
      <c r="AQ274"/>
      <c r="AR274"/>
      <c r="AS274"/>
      <c r="AT274"/>
    </row>
    <row r="275" spans="3:46" s="1" customFormat="1" ht="12.75">
      <c r="C275" s="18"/>
      <c r="D275" s="18"/>
      <c r="E275" s="18"/>
      <c r="F275" s="19"/>
      <c r="G275" s="19"/>
      <c r="H275" s="20"/>
      <c r="I275" s="63"/>
      <c r="J275" s="4"/>
      <c r="K275" s="10"/>
      <c r="L275" s="12" t="s">
        <v>85</v>
      </c>
      <c r="M275" s="23">
        <f>IF($X268=0,0,(M268/$X268))</f>
        <v>0</v>
      </c>
      <c r="N275" s="23">
        <f aca="true" t="shared" si="193" ref="N275:W275">IF($X268=0,0,(N268/$X268))</f>
        <v>0</v>
      </c>
      <c r="O275" s="23">
        <f t="shared" si="193"/>
        <v>0</v>
      </c>
      <c r="P275" s="23">
        <f t="shared" si="193"/>
        <v>0</v>
      </c>
      <c r="Q275" s="23">
        <f t="shared" si="193"/>
        <v>0</v>
      </c>
      <c r="R275" s="23">
        <f t="shared" si="193"/>
        <v>0</v>
      </c>
      <c r="S275" s="23">
        <f t="shared" si="193"/>
        <v>0</v>
      </c>
      <c r="T275" s="23">
        <f t="shared" si="193"/>
        <v>0</v>
      </c>
      <c r="U275" s="23">
        <f t="shared" si="193"/>
        <v>0</v>
      </c>
      <c r="V275" s="23">
        <f t="shared" si="193"/>
        <v>0</v>
      </c>
      <c r="W275" s="34">
        <f t="shared" si="193"/>
        <v>0</v>
      </c>
      <c r="X275"/>
      <c r="Y275"/>
      <c r="Z275" s="64"/>
      <c r="AA275" s="38" t="s">
        <v>30</v>
      </c>
      <c r="AB275" s="75">
        <f aca="true" t="shared" si="194" ref="AB275:AL275">IF(M275&gt;0.1,1,0)</f>
        <v>0</v>
      </c>
      <c r="AC275" s="75">
        <f t="shared" si="194"/>
        <v>0</v>
      </c>
      <c r="AD275" s="75">
        <f t="shared" si="194"/>
        <v>0</v>
      </c>
      <c r="AE275" s="75">
        <f t="shared" si="194"/>
        <v>0</v>
      </c>
      <c r="AF275" s="75">
        <f t="shared" si="194"/>
        <v>0</v>
      </c>
      <c r="AG275" s="75">
        <f t="shared" si="194"/>
        <v>0</v>
      </c>
      <c r="AH275" s="75">
        <f t="shared" si="194"/>
        <v>0</v>
      </c>
      <c r="AI275" s="75">
        <f t="shared" si="194"/>
        <v>0</v>
      </c>
      <c r="AJ275" s="75">
        <f t="shared" si="194"/>
        <v>0</v>
      </c>
      <c r="AK275" s="75">
        <f t="shared" si="194"/>
        <v>0</v>
      </c>
      <c r="AL275" s="76">
        <f t="shared" si="194"/>
        <v>0</v>
      </c>
      <c r="AM275"/>
      <c r="AN275"/>
      <c r="AO275"/>
      <c r="AP275"/>
      <c r="AQ275"/>
      <c r="AR275"/>
      <c r="AS275"/>
      <c r="AT275"/>
    </row>
    <row r="276" spans="3:46" s="1" customFormat="1" ht="12.75">
      <c r="C276" s="18"/>
      <c r="D276" s="18"/>
      <c r="E276" s="18"/>
      <c r="F276" s="19"/>
      <c r="G276" s="19"/>
      <c r="H276" s="20"/>
      <c r="I276" s="63"/>
      <c r="J276" s="4"/>
      <c r="K276" s="10"/>
      <c r="L276" s="12" t="s">
        <v>31</v>
      </c>
      <c r="M276" s="10" t="str">
        <f aca="true" t="shared" si="195" ref="M276:W276">IF(SUM(AB273,AB274,AB275)=3,"YES","NO")</f>
        <v>NO</v>
      </c>
      <c r="N276" s="10" t="str">
        <f t="shared" si="195"/>
        <v>NO</v>
      </c>
      <c r="O276" s="10" t="str">
        <f t="shared" si="195"/>
        <v>NO</v>
      </c>
      <c r="P276" s="10" t="str">
        <f t="shared" si="195"/>
        <v>NO</v>
      </c>
      <c r="Q276" s="10" t="str">
        <f t="shared" si="195"/>
        <v>NO</v>
      </c>
      <c r="R276" s="10" t="str">
        <f t="shared" si="195"/>
        <v>NO</v>
      </c>
      <c r="S276" s="10" t="str">
        <f t="shared" si="195"/>
        <v>NO</v>
      </c>
      <c r="T276" s="10" t="str">
        <f t="shared" si="195"/>
        <v>NO</v>
      </c>
      <c r="U276" s="10" t="str">
        <f t="shared" si="195"/>
        <v>NO</v>
      </c>
      <c r="V276" s="10" t="str">
        <f t="shared" si="195"/>
        <v>NO</v>
      </c>
      <c r="W276" s="35" t="str">
        <f t="shared" si="195"/>
        <v>NO</v>
      </c>
      <c r="X276"/>
      <c r="Y276"/>
      <c r="AM276"/>
      <c r="AN276"/>
      <c r="AO276"/>
      <c r="AP276"/>
      <c r="AQ276"/>
      <c r="AR276"/>
      <c r="AS276"/>
      <c r="AT276"/>
    </row>
    <row r="277" spans="3:46" s="1" customFormat="1" ht="12.75">
      <c r="C277" s="18"/>
      <c r="D277" s="18"/>
      <c r="E277" s="18"/>
      <c r="F277" s="19"/>
      <c r="G277" s="19"/>
      <c r="H277" s="20"/>
      <c r="I277" s="64"/>
      <c r="J277" s="36"/>
      <c r="K277" s="37"/>
      <c r="L277" s="38" t="s">
        <v>32</v>
      </c>
      <c r="M277" s="8">
        <f aca="true" t="shared" si="196" ref="M277:W277">M268-M267</f>
        <v>0</v>
      </c>
      <c r="N277" s="8">
        <f t="shared" si="196"/>
        <v>0</v>
      </c>
      <c r="O277" s="8">
        <f t="shared" si="196"/>
        <v>0</v>
      </c>
      <c r="P277" s="8">
        <f t="shared" si="196"/>
        <v>0</v>
      </c>
      <c r="Q277" s="8">
        <f t="shared" si="196"/>
        <v>0</v>
      </c>
      <c r="R277" s="8">
        <f t="shared" si="196"/>
        <v>0</v>
      </c>
      <c r="S277" s="8">
        <f t="shared" si="196"/>
        <v>0</v>
      </c>
      <c r="T277" s="8">
        <f t="shared" si="196"/>
        <v>0</v>
      </c>
      <c r="U277" s="8">
        <f t="shared" si="196"/>
        <v>0</v>
      </c>
      <c r="V277" s="8">
        <f t="shared" si="196"/>
        <v>0</v>
      </c>
      <c r="W277" s="39">
        <f t="shared" si="196"/>
        <v>0</v>
      </c>
      <c r="X277"/>
      <c r="Y277"/>
      <c r="AM277"/>
      <c r="AN277"/>
      <c r="AO277"/>
      <c r="AP277"/>
      <c r="AQ277"/>
      <c r="AR277"/>
      <c r="AS277"/>
      <c r="AT277"/>
    </row>
    <row r="278" spans="3:46" s="1" customFormat="1" ht="12.75">
      <c r="C278" s="18"/>
      <c r="D278" s="18"/>
      <c r="E278" s="18"/>
      <c r="F278" s="19"/>
      <c r="G278" s="19"/>
      <c r="H278" s="20"/>
      <c r="J278" s="18"/>
      <c r="L278" s="13"/>
      <c r="M278" s="7"/>
      <c r="N278" s="7"/>
      <c r="O278" s="7"/>
      <c r="P278" s="7"/>
      <c r="Q278" s="7"/>
      <c r="R278" s="7"/>
      <c r="S278" s="7"/>
      <c r="T278" s="7"/>
      <c r="U278" s="7"/>
      <c r="V278" s="7"/>
      <c r="W278" s="7"/>
      <c r="X278"/>
      <c r="Y278"/>
      <c r="AM278"/>
      <c r="AN278"/>
      <c r="AO278"/>
      <c r="AP278"/>
      <c r="AQ278"/>
      <c r="AR278"/>
      <c r="AS278"/>
      <c r="AT278"/>
    </row>
    <row r="279" spans="3:46" s="1" customFormat="1" ht="12.75">
      <c r="C279" s="18"/>
      <c r="D279" s="18"/>
      <c r="E279" s="18"/>
      <c r="F279" s="19"/>
      <c r="G279" s="19"/>
      <c r="H279" s="40" t="s">
        <v>34</v>
      </c>
      <c r="I279" s="62"/>
      <c r="J279" s="2"/>
      <c r="K279" s="2"/>
      <c r="L279" s="29" t="s">
        <v>84</v>
      </c>
      <c r="M279" s="30">
        <f>IF(M271=0,0,IF(M270=0,1,((M271/M270)-1)))</f>
        <v>0</v>
      </c>
      <c r="N279" s="30">
        <f aca="true" t="shared" si="197" ref="N279:W279">IF(N271=0,0,IF(N270=0,1,((N271/N270)-1)))</f>
        <v>0</v>
      </c>
      <c r="O279" s="30">
        <f t="shared" si="197"/>
        <v>0</v>
      </c>
      <c r="P279" s="30">
        <f t="shared" si="197"/>
        <v>0</v>
      </c>
      <c r="Q279" s="30">
        <f t="shared" si="197"/>
        <v>0</v>
      </c>
      <c r="R279" s="30">
        <f t="shared" si="197"/>
        <v>0</v>
      </c>
      <c r="S279" s="30">
        <f t="shared" si="197"/>
        <v>0</v>
      </c>
      <c r="T279" s="30">
        <f t="shared" si="197"/>
        <v>0</v>
      </c>
      <c r="U279" s="30">
        <f t="shared" si="197"/>
        <v>0</v>
      </c>
      <c r="V279" s="30">
        <f t="shared" si="197"/>
        <v>0</v>
      </c>
      <c r="W279" s="31">
        <f t="shared" si="197"/>
        <v>0</v>
      </c>
      <c r="X279" s="25"/>
      <c r="Y279" s="21"/>
      <c r="AM279"/>
      <c r="AN279"/>
      <c r="AO279"/>
      <c r="AP279"/>
      <c r="AQ279"/>
      <c r="AR279"/>
      <c r="AS279"/>
      <c r="AT279"/>
    </row>
    <row r="280" spans="3:46" s="1" customFormat="1" ht="12.75">
      <c r="C280" s="18"/>
      <c r="D280" s="18"/>
      <c r="E280" s="18"/>
      <c r="F280" s="19"/>
      <c r="G280" s="19"/>
      <c r="H280" s="20"/>
      <c r="I280" s="65"/>
      <c r="J280" s="4"/>
      <c r="K280" s="10"/>
      <c r="L280" s="13" t="str">
        <f>"Mitigation Check 2: &gt; "&amp;$E$3&amp;$F$4</f>
        <v>Mitigation Check 2: &gt; 6 AF/A:</v>
      </c>
      <c r="M280" s="11">
        <f>M271-M270</f>
        <v>0</v>
      </c>
      <c r="N280" s="11">
        <f aca="true" t="shared" si="198" ref="N280:W280">N271-N270</f>
        <v>0</v>
      </c>
      <c r="O280" s="11">
        <f t="shared" si="198"/>
        <v>0</v>
      </c>
      <c r="P280" s="11">
        <f t="shared" si="198"/>
        <v>0</v>
      </c>
      <c r="Q280" s="11">
        <f t="shared" si="198"/>
        <v>0</v>
      </c>
      <c r="R280" s="11">
        <f t="shared" si="198"/>
        <v>0</v>
      </c>
      <c r="S280" s="11">
        <f t="shared" si="198"/>
        <v>0</v>
      </c>
      <c r="T280" s="11">
        <f t="shared" si="198"/>
        <v>0</v>
      </c>
      <c r="U280" s="11">
        <f t="shared" si="198"/>
        <v>0</v>
      </c>
      <c r="V280" s="11">
        <f t="shared" si="198"/>
        <v>0</v>
      </c>
      <c r="W280" s="33">
        <f t="shared" si="198"/>
        <v>0</v>
      </c>
      <c r="X280" s="25"/>
      <c r="Y280" s="21"/>
      <c r="Z280" s="62"/>
      <c r="AA280" s="29" t="s">
        <v>30</v>
      </c>
      <c r="AB280" s="73">
        <f aca="true" t="shared" si="199" ref="AB280:AL280">IF(M279&gt;0.1,1,0)</f>
        <v>0</v>
      </c>
      <c r="AC280" s="73">
        <f t="shared" si="199"/>
        <v>0</v>
      </c>
      <c r="AD280" s="73">
        <f t="shared" si="199"/>
        <v>0</v>
      </c>
      <c r="AE280" s="73">
        <f t="shared" si="199"/>
        <v>0</v>
      </c>
      <c r="AF280" s="73">
        <f t="shared" si="199"/>
        <v>0</v>
      </c>
      <c r="AG280" s="73">
        <f t="shared" si="199"/>
        <v>0</v>
      </c>
      <c r="AH280" s="73">
        <f t="shared" si="199"/>
        <v>0</v>
      </c>
      <c r="AI280" s="73">
        <f t="shared" si="199"/>
        <v>0</v>
      </c>
      <c r="AJ280" s="73">
        <f t="shared" si="199"/>
        <v>0</v>
      </c>
      <c r="AK280" s="73">
        <f t="shared" si="199"/>
        <v>0</v>
      </c>
      <c r="AL280" s="74">
        <f t="shared" si="199"/>
        <v>0</v>
      </c>
      <c r="AM280"/>
      <c r="AN280"/>
      <c r="AO280"/>
      <c r="AP280"/>
      <c r="AQ280"/>
      <c r="AR280"/>
      <c r="AS280"/>
      <c r="AT280"/>
    </row>
    <row r="281" spans="3:46" s="1" customFormat="1" ht="12.75">
      <c r="C281" s="18"/>
      <c r="D281" s="18"/>
      <c r="E281" s="18"/>
      <c r="F281" s="19"/>
      <c r="G281" s="19"/>
      <c r="H281" s="20"/>
      <c r="I281" s="66"/>
      <c r="J281" s="47"/>
      <c r="K281" s="10"/>
      <c r="L281" s="12"/>
      <c r="M281" s="23"/>
      <c r="N281" s="23"/>
      <c r="O281" s="23"/>
      <c r="P281" s="23"/>
      <c r="Q281" s="23"/>
      <c r="R281" s="23"/>
      <c r="S281" s="23"/>
      <c r="T281" s="23"/>
      <c r="U281" s="23"/>
      <c r="V281" s="23"/>
      <c r="W281" s="34"/>
      <c r="X281" s="25"/>
      <c r="Y281" s="21"/>
      <c r="Z281" s="63"/>
      <c r="AA281" s="12" t="s">
        <v>30</v>
      </c>
      <c r="AB281" s="24">
        <f aca="true" t="shared" si="200" ref="AB281:AL281">IF(M280&gt;$E$3,1,0)</f>
        <v>0</v>
      </c>
      <c r="AC281" s="24">
        <f t="shared" si="200"/>
        <v>0</v>
      </c>
      <c r="AD281" s="24">
        <f t="shared" si="200"/>
        <v>0</v>
      </c>
      <c r="AE281" s="24">
        <f t="shared" si="200"/>
        <v>0</v>
      </c>
      <c r="AF281" s="24">
        <f t="shared" si="200"/>
        <v>0</v>
      </c>
      <c r="AG281" s="24">
        <f t="shared" si="200"/>
        <v>0</v>
      </c>
      <c r="AH281" s="24">
        <f t="shared" si="200"/>
        <v>0</v>
      </c>
      <c r="AI281" s="24">
        <f t="shared" si="200"/>
        <v>0</v>
      </c>
      <c r="AJ281" s="24">
        <f t="shared" si="200"/>
        <v>0</v>
      </c>
      <c r="AK281" s="24">
        <f t="shared" si="200"/>
        <v>0</v>
      </c>
      <c r="AL281" s="32">
        <f t="shared" si="200"/>
        <v>0</v>
      </c>
      <c r="AM281"/>
      <c r="AN281"/>
      <c r="AO281"/>
      <c r="AP281"/>
      <c r="AQ281"/>
      <c r="AR281"/>
      <c r="AS281"/>
      <c r="AT281"/>
    </row>
    <row r="282" spans="3:46" s="1" customFormat="1" ht="12.75">
      <c r="C282" s="18"/>
      <c r="D282" s="18"/>
      <c r="E282" s="18"/>
      <c r="F282" s="19"/>
      <c r="G282" s="19"/>
      <c r="H282" s="20"/>
      <c r="I282" s="65"/>
      <c r="J282" s="4"/>
      <c r="K282" s="10"/>
      <c r="L282" s="12" t="s">
        <v>31</v>
      </c>
      <c r="M282" s="10" t="str">
        <f aca="true" t="shared" si="201" ref="M282:W282">IF(SUM(AB280,AB281)=2,"YES","NO")</f>
        <v>NO</v>
      </c>
      <c r="N282" s="10" t="str">
        <f t="shared" si="201"/>
        <v>NO</v>
      </c>
      <c r="O282" s="10" t="str">
        <f t="shared" si="201"/>
        <v>NO</v>
      </c>
      <c r="P282" s="10" t="str">
        <f t="shared" si="201"/>
        <v>NO</v>
      </c>
      <c r="Q282" s="10" t="str">
        <f t="shared" si="201"/>
        <v>NO</v>
      </c>
      <c r="R282" s="10" t="str">
        <f t="shared" si="201"/>
        <v>NO</v>
      </c>
      <c r="S282" s="10" t="str">
        <f t="shared" si="201"/>
        <v>NO</v>
      </c>
      <c r="T282" s="10" t="str">
        <f t="shared" si="201"/>
        <v>NO</v>
      </c>
      <c r="U282" s="10" t="str">
        <f t="shared" si="201"/>
        <v>NO</v>
      </c>
      <c r="V282" s="10" t="str">
        <f t="shared" si="201"/>
        <v>NO</v>
      </c>
      <c r="W282" s="35" t="str">
        <f t="shared" si="201"/>
        <v>NO</v>
      </c>
      <c r="X282" s="25"/>
      <c r="Y282" s="21"/>
      <c r="Z282" s="64"/>
      <c r="AA282" s="38"/>
      <c r="AB282" s="75"/>
      <c r="AC282" s="75"/>
      <c r="AD282" s="75"/>
      <c r="AE282" s="75"/>
      <c r="AF282" s="75"/>
      <c r="AG282" s="75"/>
      <c r="AH282" s="75"/>
      <c r="AI282" s="75"/>
      <c r="AJ282" s="75"/>
      <c r="AK282" s="75"/>
      <c r="AL282" s="76"/>
      <c r="AM282"/>
      <c r="AN282"/>
      <c r="AO282"/>
      <c r="AP282"/>
      <c r="AQ282"/>
      <c r="AR282"/>
      <c r="AS282"/>
      <c r="AT282"/>
    </row>
    <row r="283" spans="3:46" s="1" customFormat="1" ht="12.75">
      <c r="C283" s="18"/>
      <c r="D283" s="18"/>
      <c r="E283" s="18"/>
      <c r="F283" s="19"/>
      <c r="G283" s="19"/>
      <c r="H283" s="20"/>
      <c r="I283" s="67"/>
      <c r="J283" s="36"/>
      <c r="K283" s="37"/>
      <c r="L283" s="38" t="s">
        <v>32</v>
      </c>
      <c r="M283" s="8">
        <f>M271-M270</f>
        <v>0</v>
      </c>
      <c r="N283" s="8">
        <f aca="true" t="shared" si="202" ref="N283:W283">N271-N270</f>
        <v>0</v>
      </c>
      <c r="O283" s="8">
        <f t="shared" si="202"/>
        <v>0</v>
      </c>
      <c r="P283" s="8">
        <f t="shared" si="202"/>
        <v>0</v>
      </c>
      <c r="Q283" s="8">
        <f t="shared" si="202"/>
        <v>0</v>
      </c>
      <c r="R283" s="8">
        <f t="shared" si="202"/>
        <v>0</v>
      </c>
      <c r="S283" s="8">
        <f t="shared" si="202"/>
        <v>0</v>
      </c>
      <c r="T283" s="8">
        <f t="shared" si="202"/>
        <v>0</v>
      </c>
      <c r="U283" s="8">
        <f t="shared" si="202"/>
        <v>0</v>
      </c>
      <c r="V283" s="8">
        <f t="shared" si="202"/>
        <v>0</v>
      </c>
      <c r="W283" s="39">
        <f t="shared" si="202"/>
        <v>0</v>
      </c>
      <c r="X283" s="25"/>
      <c r="Y283" s="21"/>
      <c r="AM283"/>
      <c r="AN283"/>
      <c r="AO283"/>
      <c r="AP283"/>
      <c r="AQ283"/>
      <c r="AR283"/>
      <c r="AS283"/>
      <c r="AT283"/>
    </row>
    <row r="284" spans="3:46" s="1" customFormat="1" ht="12.75">
      <c r="C284" s="18"/>
      <c r="D284" s="18"/>
      <c r="E284" s="18"/>
      <c r="F284" s="19"/>
      <c r="G284" s="19"/>
      <c r="H284" s="20"/>
      <c r="I284" s="4"/>
      <c r="J284" s="4"/>
      <c r="K284" s="10"/>
      <c r="L284" s="12"/>
      <c r="M284" s="11"/>
      <c r="N284" s="11"/>
      <c r="O284" s="11"/>
      <c r="P284" s="11"/>
      <c r="Q284" s="11"/>
      <c r="R284" s="11"/>
      <c r="S284" s="11"/>
      <c r="T284" s="11"/>
      <c r="U284" s="11"/>
      <c r="V284" s="11"/>
      <c r="W284" s="11"/>
      <c r="X284" s="25"/>
      <c r="Y284" s="21"/>
      <c r="AM284"/>
      <c r="AN284"/>
      <c r="AO284"/>
      <c r="AP284"/>
      <c r="AQ284"/>
      <c r="AR284"/>
      <c r="AS284"/>
      <c r="AT284"/>
    </row>
    <row r="285" spans="3:46" s="1" customFormat="1" ht="15.75">
      <c r="C285" s="14" t="s">
        <v>75</v>
      </c>
      <c r="D285"/>
      <c r="E285" s="41"/>
      <c r="F285" s="43"/>
      <c r="G285" s="9"/>
      <c r="H285" s="42"/>
      <c r="I285" s="44"/>
      <c r="J285"/>
      <c r="K285"/>
      <c r="L285" s="13"/>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row>
    <row r="286" spans="3:46" s="1" customFormat="1" ht="12.75">
      <c r="C286"/>
      <c r="D286"/>
      <c r="E286"/>
      <c r="F286"/>
      <c r="G286"/>
      <c r="H286"/>
      <c r="I286"/>
      <c r="J286"/>
      <c r="K286"/>
      <c r="L286" s="13"/>
      <c r="M286" t="str">
        <f>"Impact by Reach (AF/"&amp;$F$3</f>
        <v>Impact by Reach (AF/Annum)</v>
      </c>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row>
    <row r="287" spans="3:46" s="1" customFormat="1" ht="12.75">
      <c r="C287" s="2" t="s">
        <v>0</v>
      </c>
      <c r="D287" s="2" t="s">
        <v>1</v>
      </c>
      <c r="E287" s="2" t="s">
        <v>48</v>
      </c>
      <c r="F287" s="2" t="s">
        <v>5</v>
      </c>
      <c r="G287" s="2" t="s">
        <v>6</v>
      </c>
      <c r="H287" s="2" t="s">
        <v>8</v>
      </c>
      <c r="I287" s="198" t="s">
        <v>35</v>
      </c>
      <c r="J287" s="198"/>
      <c r="K287" s="5" t="s">
        <v>10</v>
      </c>
      <c r="L287" s="13"/>
      <c r="M287" s="2" t="s">
        <v>12</v>
      </c>
      <c r="N287" s="2" t="s">
        <v>13</v>
      </c>
      <c r="O287" s="2" t="s">
        <v>14</v>
      </c>
      <c r="P287" s="2" t="s">
        <v>15</v>
      </c>
      <c r="Q287" s="2" t="s">
        <v>16</v>
      </c>
      <c r="R287" s="2" t="s">
        <v>17</v>
      </c>
      <c r="S287" s="2" t="s">
        <v>18</v>
      </c>
      <c r="T287" s="2" t="s">
        <v>19</v>
      </c>
      <c r="U287" s="2" t="s">
        <v>20</v>
      </c>
      <c r="V287" s="2" t="s">
        <v>21</v>
      </c>
      <c r="W287" s="2" t="s">
        <v>22</v>
      </c>
      <c r="X287"/>
      <c r="Y287"/>
      <c r="Z287"/>
      <c r="AA287"/>
      <c r="AB287"/>
      <c r="AC287"/>
      <c r="AD287"/>
      <c r="AE287"/>
      <c r="AF287"/>
      <c r="AG287"/>
      <c r="AH287"/>
      <c r="AI287"/>
      <c r="AJ287"/>
      <c r="AK287"/>
      <c r="AL287"/>
      <c r="AM287"/>
      <c r="AN287"/>
      <c r="AO287"/>
      <c r="AP287"/>
      <c r="AQ287"/>
      <c r="AR287"/>
      <c r="AS287"/>
      <c r="AT287"/>
    </row>
    <row r="288" spans="3:46" s="1" customFormat="1" ht="13.5" thickBot="1">
      <c r="C288" s="3"/>
      <c r="D288" s="3" t="s">
        <v>2</v>
      </c>
      <c r="E288" s="3" t="s">
        <v>3</v>
      </c>
      <c r="F288" s="3" t="s">
        <v>4</v>
      </c>
      <c r="G288" s="3" t="s">
        <v>7</v>
      </c>
      <c r="H288" s="3" t="s">
        <v>9</v>
      </c>
      <c r="I288" s="69" t="s">
        <v>44</v>
      </c>
      <c r="J288" s="68" t="s">
        <v>45</v>
      </c>
      <c r="K288" s="6" t="s">
        <v>11</v>
      </c>
      <c r="L288" s="13"/>
      <c r="M288" s="3" t="s">
        <v>23</v>
      </c>
      <c r="N288" s="3" t="s">
        <v>24</v>
      </c>
      <c r="O288" s="3" t="s">
        <v>25</v>
      </c>
      <c r="P288" s="3" t="s">
        <v>26</v>
      </c>
      <c r="Q288" s="3" t="s">
        <v>27</v>
      </c>
      <c r="R288" s="3" t="s">
        <v>28</v>
      </c>
      <c r="S288" s="3" t="s">
        <v>19</v>
      </c>
      <c r="T288" s="3"/>
      <c r="U288" s="3" t="s">
        <v>21</v>
      </c>
      <c r="V288" s="3"/>
      <c r="W288" s="3" t="s">
        <v>29</v>
      </c>
      <c r="X288"/>
      <c r="Y288"/>
      <c r="Z288"/>
      <c r="AA288"/>
      <c r="AB288"/>
      <c r="AC288"/>
      <c r="AD288"/>
      <c r="AE288"/>
      <c r="AF288"/>
      <c r="AG288"/>
      <c r="AH288"/>
      <c r="AI288"/>
      <c r="AJ288"/>
      <c r="AK288"/>
      <c r="AL288"/>
      <c r="AM288"/>
      <c r="AN288"/>
      <c r="AO288"/>
      <c r="AP288"/>
      <c r="AQ288"/>
      <c r="AR288"/>
      <c r="AS288"/>
      <c r="AT288"/>
    </row>
    <row r="289" spans="3:46" s="1" customFormat="1" ht="16.5" thickTop="1">
      <c r="C289" s="14" t="s">
        <v>53</v>
      </c>
      <c r="D289" s="10"/>
      <c r="E289" s="10"/>
      <c r="F289" s="10"/>
      <c r="G289" s="10"/>
      <c r="H289" s="10"/>
      <c r="I289" s="10"/>
      <c r="J289" s="10"/>
      <c r="K289" s="4"/>
      <c r="L289" s="13"/>
      <c r="M289" s="10"/>
      <c r="N289" s="10"/>
      <c r="O289" s="10"/>
      <c r="P289" s="10"/>
      <c r="Q289" s="10"/>
      <c r="R289" s="10"/>
      <c r="S289" s="10"/>
      <c r="T289" s="10"/>
      <c r="U289" s="10"/>
      <c r="V289" s="10"/>
      <c r="W289" s="10"/>
      <c r="X289"/>
      <c r="Y289"/>
      <c r="Z289"/>
      <c r="AA289"/>
      <c r="AB289"/>
      <c r="AC289"/>
      <c r="AD289"/>
      <c r="AE289"/>
      <c r="AF289"/>
      <c r="AG289"/>
      <c r="AH289"/>
      <c r="AI289"/>
      <c r="AJ289"/>
      <c r="AK289"/>
      <c r="AL289"/>
      <c r="AM289"/>
      <c r="AN289"/>
      <c r="AO289"/>
      <c r="AP289"/>
      <c r="AQ289"/>
      <c r="AR289"/>
      <c r="AS289"/>
      <c r="AT289"/>
    </row>
    <row r="290" spans="3:46" s="1" customFormat="1" ht="12.75">
      <c r="C290" s="94" t="s">
        <v>64</v>
      </c>
      <c r="D290" s="94">
        <v>0.19</v>
      </c>
      <c r="E290" s="95">
        <v>50</v>
      </c>
      <c r="F290" s="95">
        <v>12.5</v>
      </c>
      <c r="G290" s="96">
        <v>19225</v>
      </c>
      <c r="H290" s="94"/>
      <c r="I290" s="94">
        <v>50</v>
      </c>
      <c r="J290" s="95">
        <f>I290/3</f>
        <v>16.666666666666668</v>
      </c>
      <c r="K290" s="94" t="s">
        <v>65</v>
      </c>
      <c r="L290" s="139" t="s">
        <v>40</v>
      </c>
      <c r="M290" s="77"/>
      <c r="N290" s="78"/>
      <c r="O290" s="78"/>
      <c r="P290" s="78"/>
      <c r="Q290" s="78"/>
      <c r="R290" s="78"/>
      <c r="S290" s="78"/>
      <c r="T290" s="78"/>
      <c r="U290" s="78"/>
      <c r="V290" s="78"/>
      <c r="W290" s="79"/>
      <c r="X290" s="22">
        <f>SUM(M290:W290)</f>
        <v>0</v>
      </c>
      <c r="Y290" s="21"/>
      <c r="AM290"/>
      <c r="AN290"/>
      <c r="AO290"/>
      <c r="AP290"/>
      <c r="AQ290"/>
      <c r="AR290"/>
      <c r="AS290"/>
      <c r="AT290"/>
    </row>
    <row r="291" spans="3:46" s="1" customFormat="1" ht="12.75">
      <c r="C291" s="94" t="str">
        <f aca="true" t="shared" si="203" ref="C291:J291">C290</f>
        <v>35-2241A</v>
      </c>
      <c r="D291" s="94">
        <f t="shared" si="203"/>
        <v>0.19</v>
      </c>
      <c r="E291" s="94">
        <f t="shared" si="203"/>
        <v>50</v>
      </c>
      <c r="F291" s="95">
        <f t="shared" si="203"/>
        <v>12.5</v>
      </c>
      <c r="G291" s="96">
        <f t="shared" si="203"/>
        <v>19225</v>
      </c>
      <c r="H291" s="94">
        <f t="shared" si="203"/>
        <v>0</v>
      </c>
      <c r="I291" s="94">
        <f t="shared" si="203"/>
        <v>50</v>
      </c>
      <c r="J291" s="95">
        <f t="shared" si="203"/>
        <v>16.666666666666668</v>
      </c>
      <c r="K291" s="94" t="s">
        <v>47</v>
      </c>
      <c r="L291" s="139" t="s">
        <v>41</v>
      </c>
      <c r="M291" s="80"/>
      <c r="N291" s="11"/>
      <c r="O291" s="11"/>
      <c r="P291" s="11"/>
      <c r="Q291" s="11"/>
      <c r="R291" s="11"/>
      <c r="S291" s="11"/>
      <c r="T291" s="11"/>
      <c r="U291" s="11"/>
      <c r="V291" s="11"/>
      <c r="W291" s="81"/>
      <c r="X291" s="22">
        <f>SUM(M291:W291)</f>
        <v>0</v>
      </c>
      <c r="AM291"/>
      <c r="AN291"/>
      <c r="AO291"/>
      <c r="AP291"/>
      <c r="AQ291"/>
      <c r="AR291"/>
      <c r="AS291"/>
      <c r="AT291"/>
    </row>
    <row r="292" spans="3:46" s="1" customFormat="1" ht="15.75">
      <c r="C292" s="14" t="s">
        <v>54</v>
      </c>
      <c r="D292"/>
      <c r="E292"/>
      <c r="F292"/>
      <c r="G292"/>
      <c r="H292"/>
      <c r="I292"/>
      <c r="J292" s="70"/>
      <c r="K292"/>
      <c r="L292" s="139"/>
      <c r="M292" s="82"/>
      <c r="N292" s="83"/>
      <c r="O292" s="83"/>
      <c r="P292" s="83"/>
      <c r="Q292" s="83"/>
      <c r="R292" s="83"/>
      <c r="S292" s="83"/>
      <c r="T292" s="83"/>
      <c r="U292" s="83"/>
      <c r="V292" s="83"/>
      <c r="W292" s="84"/>
      <c r="X292"/>
      <c r="Y292"/>
      <c r="Z292"/>
      <c r="AM292"/>
      <c r="AN292"/>
      <c r="AO292"/>
      <c r="AP292"/>
      <c r="AQ292"/>
      <c r="AR292"/>
      <c r="AS292"/>
      <c r="AT292"/>
    </row>
    <row r="293" spans="3:46" s="1" customFormat="1" ht="12.75">
      <c r="C293" s="94" t="str">
        <f aca="true" t="shared" si="204" ref="C293:K293">C290</f>
        <v>35-2241A</v>
      </c>
      <c r="D293" s="94">
        <f t="shared" si="204"/>
        <v>0.19</v>
      </c>
      <c r="E293" s="94">
        <f t="shared" si="204"/>
        <v>50</v>
      </c>
      <c r="F293" s="95">
        <f t="shared" si="204"/>
        <v>12.5</v>
      </c>
      <c r="G293" s="96">
        <f t="shared" si="204"/>
        <v>19225</v>
      </c>
      <c r="H293" s="94">
        <f t="shared" si="204"/>
        <v>0</v>
      </c>
      <c r="I293" s="94">
        <f t="shared" si="204"/>
        <v>50</v>
      </c>
      <c r="J293" s="95">
        <f t="shared" si="204"/>
        <v>16.666666666666668</v>
      </c>
      <c r="K293" s="94" t="str">
        <f t="shared" si="204"/>
        <v>SP072131</v>
      </c>
      <c r="L293" s="139" t="s">
        <v>42</v>
      </c>
      <c r="M293" s="80"/>
      <c r="N293" s="11"/>
      <c r="O293" s="11"/>
      <c r="P293" s="11"/>
      <c r="Q293" s="11"/>
      <c r="R293" s="11"/>
      <c r="S293" s="11"/>
      <c r="T293" s="11"/>
      <c r="U293" s="11"/>
      <c r="V293" s="11"/>
      <c r="W293" s="81"/>
      <c r="X293" s="22">
        <f>SUM(M293:W293)</f>
        <v>0</v>
      </c>
      <c r="Y293" s="21"/>
      <c r="Z293"/>
      <c r="AM293"/>
      <c r="AN293"/>
      <c r="AO293"/>
      <c r="AP293"/>
      <c r="AQ293"/>
      <c r="AR293"/>
      <c r="AS293"/>
      <c r="AT293"/>
    </row>
    <row r="294" spans="3:46" s="1" customFormat="1" ht="12.75">
      <c r="C294" s="97" t="str">
        <f aca="true" t="shared" si="205" ref="C294:H294">C290</f>
        <v>35-2241A</v>
      </c>
      <c r="D294" s="97">
        <f t="shared" si="205"/>
        <v>0.19</v>
      </c>
      <c r="E294" s="97">
        <f t="shared" si="205"/>
        <v>50</v>
      </c>
      <c r="F294" s="99">
        <f t="shared" si="205"/>
        <v>12.5</v>
      </c>
      <c r="G294" s="98">
        <f t="shared" si="205"/>
        <v>19225</v>
      </c>
      <c r="H294" s="97">
        <f t="shared" si="205"/>
        <v>0</v>
      </c>
      <c r="I294" s="97">
        <f>I290</f>
        <v>50</v>
      </c>
      <c r="J294" s="99">
        <f>J290</f>
        <v>16.666666666666668</v>
      </c>
      <c r="K294" s="97" t="str">
        <f>K291</f>
        <v>SP074164</v>
      </c>
      <c r="L294" s="139" t="s">
        <v>43</v>
      </c>
      <c r="M294" s="85"/>
      <c r="N294" s="86"/>
      <c r="O294" s="86"/>
      <c r="P294" s="86"/>
      <c r="Q294" s="86"/>
      <c r="R294" s="86"/>
      <c r="S294" s="86"/>
      <c r="T294" s="86"/>
      <c r="U294" s="86"/>
      <c r="V294" s="86"/>
      <c r="W294" s="87"/>
      <c r="X294" s="22">
        <f>SUM(M294:W294)</f>
        <v>0</v>
      </c>
      <c r="Y294" s="21"/>
      <c r="Z294"/>
      <c r="AM294"/>
      <c r="AN294"/>
      <c r="AO294"/>
      <c r="AP294"/>
      <c r="AQ294"/>
      <c r="AR294"/>
      <c r="AS294"/>
      <c r="AT294"/>
    </row>
    <row r="295" spans="3:46" s="1" customFormat="1" ht="12.75">
      <c r="C295" s="18"/>
      <c r="D295" s="18"/>
      <c r="E295" s="19"/>
      <c r="F295" s="19"/>
      <c r="G295" s="20"/>
      <c r="H295" s="18"/>
      <c r="I295" s="18"/>
      <c r="L295" s="140"/>
      <c r="M295" s="7"/>
      <c r="N295" s="7"/>
      <c r="O295" s="7"/>
      <c r="P295" s="7"/>
      <c r="Q295" s="7"/>
      <c r="R295" s="7"/>
      <c r="S295" s="7"/>
      <c r="T295" s="7"/>
      <c r="U295" s="7"/>
      <c r="V295" s="7"/>
      <c r="W295" s="22"/>
      <c r="AM295"/>
      <c r="AN295"/>
      <c r="AO295"/>
      <c r="AP295"/>
      <c r="AQ295"/>
      <c r="AR295"/>
      <c r="AS295"/>
      <c r="AT295"/>
    </row>
    <row r="296" spans="3:46" s="1" customFormat="1" ht="12.75">
      <c r="C296" s="18"/>
      <c r="D296" s="18"/>
      <c r="E296" s="18"/>
      <c r="F296" s="19"/>
      <c r="G296" s="19"/>
      <c r="H296" s="40" t="s">
        <v>33</v>
      </c>
      <c r="I296" s="62"/>
      <c r="J296" s="2"/>
      <c r="K296" s="2"/>
      <c r="L296" s="29" t="s">
        <v>84</v>
      </c>
      <c r="M296" s="30">
        <f>IF(M291=0,0,IF(M290=0,1,((M291/M290)-1)))</f>
        <v>0</v>
      </c>
      <c r="N296" s="30">
        <f aca="true" t="shared" si="206" ref="N296:W296">IF(N291=0,0,IF(N290=0,1,((N291/N290)-1)))</f>
        <v>0</v>
      </c>
      <c r="O296" s="30">
        <f t="shared" si="206"/>
        <v>0</v>
      </c>
      <c r="P296" s="30">
        <f t="shared" si="206"/>
        <v>0</v>
      </c>
      <c r="Q296" s="30">
        <f t="shared" si="206"/>
        <v>0</v>
      </c>
      <c r="R296" s="30">
        <f t="shared" si="206"/>
        <v>0</v>
      </c>
      <c r="S296" s="30">
        <f t="shared" si="206"/>
        <v>0</v>
      </c>
      <c r="T296" s="30">
        <f t="shared" si="206"/>
        <v>0</v>
      </c>
      <c r="U296" s="30">
        <f t="shared" si="206"/>
        <v>0</v>
      </c>
      <c r="V296" s="30">
        <f t="shared" si="206"/>
        <v>0</v>
      </c>
      <c r="W296" s="31">
        <f t="shared" si="206"/>
        <v>0</v>
      </c>
      <c r="X296"/>
      <c r="Y296"/>
      <c r="Z296" s="62"/>
      <c r="AA296" s="29" t="s">
        <v>30</v>
      </c>
      <c r="AB296" s="73">
        <f aca="true" t="shared" si="207" ref="AB296:AL296">IF(M296&gt;0.1,1,0)</f>
        <v>0</v>
      </c>
      <c r="AC296" s="73">
        <f t="shared" si="207"/>
        <v>0</v>
      </c>
      <c r="AD296" s="73">
        <f t="shared" si="207"/>
        <v>0</v>
      </c>
      <c r="AE296" s="73">
        <f t="shared" si="207"/>
        <v>0</v>
      </c>
      <c r="AF296" s="73">
        <f t="shared" si="207"/>
        <v>0</v>
      </c>
      <c r="AG296" s="73">
        <f t="shared" si="207"/>
        <v>0</v>
      </c>
      <c r="AH296" s="73">
        <f t="shared" si="207"/>
        <v>0</v>
      </c>
      <c r="AI296" s="73">
        <f t="shared" si="207"/>
        <v>0</v>
      </c>
      <c r="AJ296" s="73">
        <f t="shared" si="207"/>
        <v>0</v>
      </c>
      <c r="AK296" s="73">
        <f t="shared" si="207"/>
        <v>0</v>
      </c>
      <c r="AL296" s="74">
        <f t="shared" si="207"/>
        <v>0</v>
      </c>
      <c r="AM296"/>
      <c r="AN296"/>
      <c r="AO296"/>
      <c r="AP296"/>
      <c r="AQ296"/>
      <c r="AR296"/>
      <c r="AS296"/>
      <c r="AT296"/>
    </row>
    <row r="297" spans="3:46" s="1" customFormat="1" ht="12.75">
      <c r="C297" s="18"/>
      <c r="D297" s="18"/>
      <c r="E297" s="18"/>
      <c r="F297" s="19"/>
      <c r="G297" s="19"/>
      <c r="H297" s="20"/>
      <c r="I297" s="63"/>
      <c r="J297" s="4"/>
      <c r="K297" s="10"/>
      <c r="L297" s="13" t="str">
        <f>"Mitigation Check 2: &gt; "&amp;TRUNC($E$3,0)&amp;$F$4</f>
        <v>Mitigation Check 2: &gt; 6 AF/A:</v>
      </c>
      <c r="M297" s="11">
        <f aca="true" t="shared" si="208" ref="M297:W297">M291-M290</f>
        <v>0</v>
      </c>
      <c r="N297" s="11">
        <f t="shared" si="208"/>
        <v>0</v>
      </c>
      <c r="O297" s="11">
        <f t="shared" si="208"/>
        <v>0</v>
      </c>
      <c r="P297" s="11">
        <f t="shared" si="208"/>
        <v>0</v>
      </c>
      <c r="Q297" s="11">
        <f t="shared" si="208"/>
        <v>0</v>
      </c>
      <c r="R297" s="11">
        <f t="shared" si="208"/>
        <v>0</v>
      </c>
      <c r="S297" s="11">
        <f t="shared" si="208"/>
        <v>0</v>
      </c>
      <c r="T297" s="11">
        <f t="shared" si="208"/>
        <v>0</v>
      </c>
      <c r="U297" s="11">
        <f t="shared" si="208"/>
        <v>0</v>
      </c>
      <c r="V297" s="11">
        <f t="shared" si="208"/>
        <v>0</v>
      </c>
      <c r="W297" s="33">
        <f t="shared" si="208"/>
        <v>0</v>
      </c>
      <c r="X297"/>
      <c r="Y297"/>
      <c r="Z297" s="63"/>
      <c r="AA297" s="12" t="s">
        <v>30</v>
      </c>
      <c r="AB297" s="24">
        <f aca="true" t="shared" si="209" ref="AB297:AL297">IF(M297&gt;$E$3,1,0)</f>
        <v>0</v>
      </c>
      <c r="AC297" s="24">
        <f t="shared" si="209"/>
        <v>0</v>
      </c>
      <c r="AD297" s="24">
        <f t="shared" si="209"/>
        <v>0</v>
      </c>
      <c r="AE297" s="24">
        <f t="shared" si="209"/>
        <v>0</v>
      </c>
      <c r="AF297" s="24">
        <f t="shared" si="209"/>
        <v>0</v>
      </c>
      <c r="AG297" s="24">
        <f t="shared" si="209"/>
        <v>0</v>
      </c>
      <c r="AH297" s="24">
        <f t="shared" si="209"/>
        <v>0</v>
      </c>
      <c r="AI297" s="24">
        <f t="shared" si="209"/>
        <v>0</v>
      </c>
      <c r="AJ297" s="24">
        <f t="shared" si="209"/>
        <v>0</v>
      </c>
      <c r="AK297" s="24">
        <f t="shared" si="209"/>
        <v>0</v>
      </c>
      <c r="AL297" s="32">
        <f t="shared" si="209"/>
        <v>0</v>
      </c>
      <c r="AM297"/>
      <c r="AN297"/>
      <c r="AO297"/>
      <c r="AP297"/>
      <c r="AQ297"/>
      <c r="AR297"/>
      <c r="AS297"/>
      <c r="AT297"/>
    </row>
    <row r="298" spans="3:46" s="1" customFormat="1" ht="12.75">
      <c r="C298" s="18"/>
      <c r="D298" s="18"/>
      <c r="E298" s="18"/>
      <c r="F298" s="19"/>
      <c r="G298" s="19"/>
      <c r="H298" s="20"/>
      <c r="I298" s="63"/>
      <c r="J298" s="4"/>
      <c r="K298" s="10"/>
      <c r="L298" s="12" t="s">
        <v>85</v>
      </c>
      <c r="M298" s="23">
        <f>IF($X291=0,0,(M291/$X291))</f>
        <v>0</v>
      </c>
      <c r="N298" s="23">
        <f aca="true" t="shared" si="210" ref="N298:W298">IF($X291=0,0,(N291/$X291))</f>
        <v>0</v>
      </c>
      <c r="O298" s="23">
        <f t="shared" si="210"/>
        <v>0</v>
      </c>
      <c r="P298" s="23">
        <f t="shared" si="210"/>
        <v>0</v>
      </c>
      <c r="Q298" s="23">
        <f t="shared" si="210"/>
        <v>0</v>
      </c>
      <c r="R298" s="23">
        <f t="shared" si="210"/>
        <v>0</v>
      </c>
      <c r="S298" s="23">
        <f t="shared" si="210"/>
        <v>0</v>
      </c>
      <c r="T298" s="23">
        <f t="shared" si="210"/>
        <v>0</v>
      </c>
      <c r="U298" s="23">
        <f t="shared" si="210"/>
        <v>0</v>
      </c>
      <c r="V298" s="23">
        <f t="shared" si="210"/>
        <v>0</v>
      </c>
      <c r="W298" s="34">
        <f t="shared" si="210"/>
        <v>0</v>
      </c>
      <c r="X298"/>
      <c r="Y298"/>
      <c r="Z298" s="64"/>
      <c r="AA298" s="38" t="s">
        <v>30</v>
      </c>
      <c r="AB298" s="75">
        <f aca="true" t="shared" si="211" ref="AB298:AL298">IF(M298&gt;0.1,1,0)</f>
        <v>0</v>
      </c>
      <c r="AC298" s="75">
        <f t="shared" si="211"/>
        <v>0</v>
      </c>
      <c r="AD298" s="75">
        <f t="shared" si="211"/>
        <v>0</v>
      </c>
      <c r="AE298" s="75">
        <f t="shared" si="211"/>
        <v>0</v>
      </c>
      <c r="AF298" s="75">
        <f t="shared" si="211"/>
        <v>0</v>
      </c>
      <c r="AG298" s="75">
        <f t="shared" si="211"/>
        <v>0</v>
      </c>
      <c r="AH298" s="75">
        <f t="shared" si="211"/>
        <v>0</v>
      </c>
      <c r="AI298" s="75">
        <f t="shared" si="211"/>
        <v>0</v>
      </c>
      <c r="AJ298" s="75">
        <f t="shared" si="211"/>
        <v>0</v>
      </c>
      <c r="AK298" s="75">
        <f t="shared" si="211"/>
        <v>0</v>
      </c>
      <c r="AL298" s="76">
        <f t="shared" si="211"/>
        <v>0</v>
      </c>
      <c r="AM298"/>
      <c r="AN298"/>
      <c r="AO298"/>
      <c r="AP298"/>
      <c r="AQ298"/>
      <c r="AR298"/>
      <c r="AS298"/>
      <c r="AT298"/>
    </row>
    <row r="299" spans="3:46" s="1" customFormat="1" ht="12.75">
      <c r="C299" s="18"/>
      <c r="D299" s="18"/>
      <c r="E299" s="18"/>
      <c r="F299" s="19"/>
      <c r="G299" s="19"/>
      <c r="H299" s="20"/>
      <c r="I299" s="63"/>
      <c r="J299" s="4"/>
      <c r="K299" s="10"/>
      <c r="L299" s="12" t="s">
        <v>31</v>
      </c>
      <c r="M299" s="10" t="str">
        <f aca="true" t="shared" si="212" ref="M299:W299">IF(SUM(AB296,AB297,AB298)=3,"YES","NO")</f>
        <v>NO</v>
      </c>
      <c r="N299" s="10" t="str">
        <f t="shared" si="212"/>
        <v>NO</v>
      </c>
      <c r="O299" s="10" t="str">
        <f t="shared" si="212"/>
        <v>NO</v>
      </c>
      <c r="P299" s="10" t="str">
        <f t="shared" si="212"/>
        <v>NO</v>
      </c>
      <c r="Q299" s="10" t="str">
        <f t="shared" si="212"/>
        <v>NO</v>
      </c>
      <c r="R299" s="10" t="str">
        <f t="shared" si="212"/>
        <v>NO</v>
      </c>
      <c r="S299" s="10" t="str">
        <f t="shared" si="212"/>
        <v>NO</v>
      </c>
      <c r="T299" s="10" t="str">
        <f t="shared" si="212"/>
        <v>NO</v>
      </c>
      <c r="U299" s="10" t="str">
        <f t="shared" si="212"/>
        <v>NO</v>
      </c>
      <c r="V299" s="10" t="str">
        <f t="shared" si="212"/>
        <v>NO</v>
      </c>
      <c r="W299" s="35" t="str">
        <f t="shared" si="212"/>
        <v>NO</v>
      </c>
      <c r="X299"/>
      <c r="Y299"/>
      <c r="AM299"/>
      <c r="AN299"/>
      <c r="AO299"/>
      <c r="AP299"/>
      <c r="AQ299"/>
      <c r="AR299"/>
      <c r="AS299"/>
      <c r="AT299"/>
    </row>
    <row r="300" spans="3:46" s="1" customFormat="1" ht="12.75">
      <c r="C300" s="18"/>
      <c r="D300" s="18"/>
      <c r="E300" s="18"/>
      <c r="F300" s="19"/>
      <c r="G300" s="19"/>
      <c r="H300" s="20"/>
      <c r="I300" s="64"/>
      <c r="J300" s="36"/>
      <c r="K300" s="37"/>
      <c r="L300" s="38" t="s">
        <v>32</v>
      </c>
      <c r="M300" s="8">
        <f aca="true" t="shared" si="213" ref="M300:W300">M291-M290</f>
        <v>0</v>
      </c>
      <c r="N300" s="8">
        <f t="shared" si="213"/>
        <v>0</v>
      </c>
      <c r="O300" s="8">
        <f t="shared" si="213"/>
        <v>0</v>
      </c>
      <c r="P300" s="8">
        <f t="shared" si="213"/>
        <v>0</v>
      </c>
      <c r="Q300" s="8">
        <f t="shared" si="213"/>
        <v>0</v>
      </c>
      <c r="R300" s="8">
        <f t="shared" si="213"/>
        <v>0</v>
      </c>
      <c r="S300" s="8">
        <f t="shared" si="213"/>
        <v>0</v>
      </c>
      <c r="T300" s="8">
        <f t="shared" si="213"/>
        <v>0</v>
      </c>
      <c r="U300" s="8">
        <f t="shared" si="213"/>
        <v>0</v>
      </c>
      <c r="V300" s="8">
        <f t="shared" si="213"/>
        <v>0</v>
      </c>
      <c r="W300" s="39">
        <f t="shared" si="213"/>
        <v>0</v>
      </c>
      <c r="X300"/>
      <c r="Y300"/>
      <c r="AM300"/>
      <c r="AN300"/>
      <c r="AO300"/>
      <c r="AP300"/>
      <c r="AQ300"/>
      <c r="AR300"/>
      <c r="AS300"/>
      <c r="AT300"/>
    </row>
    <row r="301" spans="3:46" s="1" customFormat="1" ht="12.75">
      <c r="C301" s="18"/>
      <c r="D301" s="18"/>
      <c r="E301" s="18"/>
      <c r="F301" s="19"/>
      <c r="G301" s="19"/>
      <c r="H301" s="20"/>
      <c r="J301" s="18"/>
      <c r="L301" s="13"/>
      <c r="M301" s="7"/>
      <c r="N301" s="7"/>
      <c r="O301" s="7"/>
      <c r="P301" s="7"/>
      <c r="Q301" s="7"/>
      <c r="R301" s="7"/>
      <c r="S301" s="7"/>
      <c r="T301" s="7"/>
      <c r="U301" s="7"/>
      <c r="V301" s="7"/>
      <c r="W301" s="7"/>
      <c r="X301"/>
      <c r="Y301"/>
      <c r="AM301"/>
      <c r="AN301"/>
      <c r="AO301"/>
      <c r="AP301"/>
      <c r="AQ301"/>
      <c r="AR301"/>
      <c r="AS301"/>
      <c r="AT301"/>
    </row>
    <row r="302" spans="3:46" s="1" customFormat="1" ht="12.75">
      <c r="C302" s="18"/>
      <c r="D302" s="18"/>
      <c r="E302" s="18"/>
      <c r="F302" s="19"/>
      <c r="G302" s="19"/>
      <c r="H302" s="40" t="s">
        <v>34</v>
      </c>
      <c r="I302" s="62"/>
      <c r="J302" s="2"/>
      <c r="K302" s="2"/>
      <c r="L302" s="29" t="s">
        <v>84</v>
      </c>
      <c r="M302" s="30">
        <f>IF(M294=0,0,IF(M293=0,1,((M294/M293)-1)))</f>
        <v>0</v>
      </c>
      <c r="N302" s="30">
        <f aca="true" t="shared" si="214" ref="N302:W302">IF(N294=0,0,IF(N293=0,1,((N294/N293)-1)))</f>
        <v>0</v>
      </c>
      <c r="O302" s="30">
        <f t="shared" si="214"/>
        <v>0</v>
      </c>
      <c r="P302" s="30">
        <f t="shared" si="214"/>
        <v>0</v>
      </c>
      <c r="Q302" s="30">
        <f t="shared" si="214"/>
        <v>0</v>
      </c>
      <c r="R302" s="30">
        <f t="shared" si="214"/>
        <v>0</v>
      </c>
      <c r="S302" s="30">
        <f t="shared" si="214"/>
        <v>0</v>
      </c>
      <c r="T302" s="30">
        <f t="shared" si="214"/>
        <v>0</v>
      </c>
      <c r="U302" s="30">
        <f t="shared" si="214"/>
        <v>0</v>
      </c>
      <c r="V302" s="30">
        <f t="shared" si="214"/>
        <v>0</v>
      </c>
      <c r="W302" s="31">
        <f t="shared" si="214"/>
        <v>0</v>
      </c>
      <c r="X302" s="25"/>
      <c r="Y302" s="21"/>
      <c r="AM302"/>
      <c r="AN302"/>
      <c r="AO302"/>
      <c r="AP302"/>
      <c r="AQ302"/>
      <c r="AR302"/>
      <c r="AS302"/>
      <c r="AT302"/>
    </row>
    <row r="303" spans="3:46" s="1" customFormat="1" ht="12.75">
      <c r="C303" s="18"/>
      <c r="D303" s="18"/>
      <c r="E303" s="18"/>
      <c r="F303" s="19"/>
      <c r="G303" s="19"/>
      <c r="H303" s="20"/>
      <c r="I303" s="65"/>
      <c r="J303" s="4"/>
      <c r="K303" s="10"/>
      <c r="L303" s="13" t="str">
        <f>"Mitigation Check 2: &gt; "&amp;$E$3&amp;$F$4</f>
        <v>Mitigation Check 2: &gt; 6 AF/A:</v>
      </c>
      <c r="M303" s="11">
        <f>M294-M293</f>
        <v>0</v>
      </c>
      <c r="N303" s="11">
        <f aca="true" t="shared" si="215" ref="N303:W303">N294-N293</f>
        <v>0</v>
      </c>
      <c r="O303" s="11">
        <f t="shared" si="215"/>
        <v>0</v>
      </c>
      <c r="P303" s="11">
        <f t="shared" si="215"/>
        <v>0</v>
      </c>
      <c r="Q303" s="11">
        <f t="shared" si="215"/>
        <v>0</v>
      </c>
      <c r="R303" s="11">
        <f t="shared" si="215"/>
        <v>0</v>
      </c>
      <c r="S303" s="11">
        <f t="shared" si="215"/>
        <v>0</v>
      </c>
      <c r="T303" s="11">
        <f t="shared" si="215"/>
        <v>0</v>
      </c>
      <c r="U303" s="11">
        <f t="shared" si="215"/>
        <v>0</v>
      </c>
      <c r="V303" s="11">
        <f t="shared" si="215"/>
        <v>0</v>
      </c>
      <c r="W303" s="33">
        <f t="shared" si="215"/>
        <v>0</v>
      </c>
      <c r="X303" s="25"/>
      <c r="Y303" s="21"/>
      <c r="Z303" s="62"/>
      <c r="AA303" s="29" t="s">
        <v>30</v>
      </c>
      <c r="AB303" s="73">
        <f aca="true" t="shared" si="216" ref="AB303:AL303">IF(M302&gt;0.1,1,0)</f>
        <v>0</v>
      </c>
      <c r="AC303" s="73">
        <f t="shared" si="216"/>
        <v>0</v>
      </c>
      <c r="AD303" s="73">
        <f t="shared" si="216"/>
        <v>0</v>
      </c>
      <c r="AE303" s="73">
        <f t="shared" si="216"/>
        <v>0</v>
      </c>
      <c r="AF303" s="73">
        <f t="shared" si="216"/>
        <v>0</v>
      </c>
      <c r="AG303" s="73">
        <f t="shared" si="216"/>
        <v>0</v>
      </c>
      <c r="AH303" s="73">
        <f t="shared" si="216"/>
        <v>0</v>
      </c>
      <c r="AI303" s="73">
        <f t="shared" si="216"/>
        <v>0</v>
      </c>
      <c r="AJ303" s="73">
        <f t="shared" si="216"/>
        <v>0</v>
      </c>
      <c r="AK303" s="73">
        <f t="shared" si="216"/>
        <v>0</v>
      </c>
      <c r="AL303" s="74">
        <f t="shared" si="216"/>
        <v>0</v>
      </c>
      <c r="AM303"/>
      <c r="AN303"/>
      <c r="AO303"/>
      <c r="AP303"/>
      <c r="AQ303"/>
      <c r="AR303"/>
      <c r="AS303"/>
      <c r="AT303"/>
    </row>
    <row r="304" spans="3:46" s="1" customFormat="1" ht="12.75">
      <c r="C304" s="18"/>
      <c r="D304" s="18"/>
      <c r="E304" s="18"/>
      <c r="F304" s="19"/>
      <c r="G304" s="19"/>
      <c r="H304" s="20"/>
      <c r="I304" s="66"/>
      <c r="J304" s="47"/>
      <c r="K304" s="10"/>
      <c r="L304" s="12"/>
      <c r="M304" s="23"/>
      <c r="N304" s="23"/>
      <c r="O304" s="23"/>
      <c r="P304" s="23"/>
      <c r="Q304" s="23"/>
      <c r="R304" s="23"/>
      <c r="S304" s="23"/>
      <c r="T304" s="23"/>
      <c r="U304" s="23"/>
      <c r="V304" s="23"/>
      <c r="W304" s="34"/>
      <c r="X304" s="25"/>
      <c r="Y304" s="21"/>
      <c r="Z304" s="63"/>
      <c r="AA304" s="12" t="s">
        <v>30</v>
      </c>
      <c r="AB304" s="24">
        <f aca="true" t="shared" si="217" ref="AB304:AL304">IF(M303&gt;$E$3,1,0)</f>
        <v>0</v>
      </c>
      <c r="AC304" s="24">
        <f t="shared" si="217"/>
        <v>0</v>
      </c>
      <c r="AD304" s="24">
        <f t="shared" si="217"/>
        <v>0</v>
      </c>
      <c r="AE304" s="24">
        <f t="shared" si="217"/>
        <v>0</v>
      </c>
      <c r="AF304" s="24">
        <f t="shared" si="217"/>
        <v>0</v>
      </c>
      <c r="AG304" s="24">
        <f t="shared" si="217"/>
        <v>0</v>
      </c>
      <c r="AH304" s="24">
        <f t="shared" si="217"/>
        <v>0</v>
      </c>
      <c r="AI304" s="24">
        <f t="shared" si="217"/>
        <v>0</v>
      </c>
      <c r="AJ304" s="24">
        <f t="shared" si="217"/>
        <v>0</v>
      </c>
      <c r="AK304" s="24">
        <f t="shared" si="217"/>
        <v>0</v>
      </c>
      <c r="AL304" s="32">
        <f t="shared" si="217"/>
        <v>0</v>
      </c>
      <c r="AM304"/>
      <c r="AN304"/>
      <c r="AO304"/>
      <c r="AP304"/>
      <c r="AQ304"/>
      <c r="AR304"/>
      <c r="AS304"/>
      <c r="AT304"/>
    </row>
    <row r="305" spans="3:46" s="1" customFormat="1" ht="12.75">
      <c r="C305" s="18"/>
      <c r="D305" s="18"/>
      <c r="E305" s="18"/>
      <c r="F305" s="19"/>
      <c r="G305" s="19"/>
      <c r="H305" s="20"/>
      <c r="I305" s="65"/>
      <c r="J305" s="4"/>
      <c r="K305" s="10"/>
      <c r="L305" s="12" t="s">
        <v>31</v>
      </c>
      <c r="M305" s="10" t="str">
        <f aca="true" t="shared" si="218" ref="M305:W305">IF(SUM(AB303,AB304)=2,"YES","NO")</f>
        <v>NO</v>
      </c>
      <c r="N305" s="10" t="str">
        <f t="shared" si="218"/>
        <v>NO</v>
      </c>
      <c r="O305" s="10" t="str">
        <f t="shared" si="218"/>
        <v>NO</v>
      </c>
      <c r="P305" s="10" t="str">
        <f t="shared" si="218"/>
        <v>NO</v>
      </c>
      <c r="Q305" s="10" t="str">
        <f t="shared" si="218"/>
        <v>NO</v>
      </c>
      <c r="R305" s="10" t="str">
        <f t="shared" si="218"/>
        <v>NO</v>
      </c>
      <c r="S305" s="10" t="str">
        <f t="shared" si="218"/>
        <v>NO</v>
      </c>
      <c r="T305" s="10" t="str">
        <f t="shared" si="218"/>
        <v>NO</v>
      </c>
      <c r="U305" s="10" t="str">
        <f t="shared" si="218"/>
        <v>NO</v>
      </c>
      <c r="V305" s="10" t="str">
        <f t="shared" si="218"/>
        <v>NO</v>
      </c>
      <c r="W305" s="35" t="str">
        <f t="shared" si="218"/>
        <v>NO</v>
      </c>
      <c r="X305" s="25"/>
      <c r="Y305" s="21"/>
      <c r="Z305" s="64"/>
      <c r="AA305" s="38"/>
      <c r="AB305" s="75"/>
      <c r="AC305" s="75"/>
      <c r="AD305" s="75"/>
      <c r="AE305" s="75"/>
      <c r="AF305" s="75"/>
      <c r="AG305" s="75"/>
      <c r="AH305" s="75"/>
      <c r="AI305" s="75"/>
      <c r="AJ305" s="75"/>
      <c r="AK305" s="75"/>
      <c r="AL305" s="76"/>
      <c r="AM305"/>
      <c r="AN305"/>
      <c r="AO305"/>
      <c r="AP305"/>
      <c r="AQ305"/>
      <c r="AR305"/>
      <c r="AS305"/>
      <c r="AT305"/>
    </row>
    <row r="306" spans="3:46" s="1" customFormat="1" ht="12.75">
      <c r="C306" s="18"/>
      <c r="D306" s="18"/>
      <c r="E306" s="18"/>
      <c r="F306" s="19"/>
      <c r="G306" s="19"/>
      <c r="H306" s="20"/>
      <c r="I306" s="67"/>
      <c r="J306" s="36"/>
      <c r="K306" s="37"/>
      <c r="L306" s="38" t="s">
        <v>32</v>
      </c>
      <c r="M306" s="8">
        <f>M294-M293</f>
        <v>0</v>
      </c>
      <c r="N306" s="8">
        <f aca="true" t="shared" si="219" ref="N306:W306">N294-N293</f>
        <v>0</v>
      </c>
      <c r="O306" s="8">
        <f t="shared" si="219"/>
        <v>0</v>
      </c>
      <c r="P306" s="8">
        <f t="shared" si="219"/>
        <v>0</v>
      </c>
      <c r="Q306" s="8">
        <f t="shared" si="219"/>
        <v>0</v>
      </c>
      <c r="R306" s="8">
        <f t="shared" si="219"/>
        <v>0</v>
      </c>
      <c r="S306" s="8">
        <f t="shared" si="219"/>
        <v>0</v>
      </c>
      <c r="T306" s="8">
        <f t="shared" si="219"/>
        <v>0</v>
      </c>
      <c r="U306" s="8">
        <f t="shared" si="219"/>
        <v>0</v>
      </c>
      <c r="V306" s="8">
        <f t="shared" si="219"/>
        <v>0</v>
      </c>
      <c r="W306" s="39">
        <f t="shared" si="219"/>
        <v>0</v>
      </c>
      <c r="X306" s="25"/>
      <c r="Y306" s="21"/>
      <c r="AM306"/>
      <c r="AN306"/>
      <c r="AO306"/>
      <c r="AP306"/>
      <c r="AQ306"/>
      <c r="AR306"/>
      <c r="AS306"/>
      <c r="AT306"/>
    </row>
    <row r="307" spans="3:46" s="1" customFormat="1" ht="12.75">
      <c r="C307" s="18"/>
      <c r="D307" s="18"/>
      <c r="E307" s="19"/>
      <c r="F307" s="19"/>
      <c r="G307" s="20"/>
      <c r="H307" s="18"/>
      <c r="I307" s="18"/>
      <c r="K307" s="13"/>
      <c r="L307" s="140"/>
      <c r="M307" s="7"/>
      <c r="N307" s="7"/>
      <c r="O307" s="7"/>
      <c r="P307" s="7"/>
      <c r="Q307" s="7"/>
      <c r="R307" s="7"/>
      <c r="S307" s="7"/>
      <c r="T307" s="7"/>
      <c r="U307" s="7"/>
      <c r="V307" s="7"/>
      <c r="W307" s="25"/>
      <c r="X307" s="21"/>
      <c r="AM307"/>
      <c r="AN307"/>
      <c r="AO307"/>
      <c r="AP307"/>
      <c r="AQ307"/>
      <c r="AR307"/>
      <c r="AS307"/>
      <c r="AT307"/>
    </row>
    <row r="308" spans="3:46" s="1" customFormat="1" ht="15.75">
      <c r="C308" s="14" t="s">
        <v>75</v>
      </c>
      <c r="D308"/>
      <c r="E308" s="41"/>
      <c r="F308" s="43"/>
      <c r="G308" s="9"/>
      <c r="H308" s="42"/>
      <c r="I308" s="44"/>
      <c r="J308"/>
      <c r="K308"/>
      <c r="L308" s="13"/>
      <c r="M308"/>
      <c r="N308"/>
      <c r="O308"/>
      <c r="P308"/>
      <c r="Q308"/>
      <c r="R308"/>
      <c r="S308"/>
      <c r="T308"/>
      <c r="U308"/>
      <c r="V308"/>
      <c r="W308"/>
      <c r="X308"/>
      <c r="Y308"/>
      <c r="AM308"/>
      <c r="AN308"/>
      <c r="AO308"/>
      <c r="AP308"/>
      <c r="AQ308"/>
      <c r="AR308"/>
      <c r="AS308"/>
      <c r="AT308"/>
    </row>
    <row r="309" spans="3:46" s="1" customFormat="1" ht="12.75">
      <c r="C309"/>
      <c r="D309"/>
      <c r="E309"/>
      <c r="F309"/>
      <c r="G309"/>
      <c r="H309"/>
      <c r="I309"/>
      <c r="J309"/>
      <c r="K309"/>
      <c r="L309" s="13"/>
      <c r="M309" t="str">
        <f>"Impact by Reach (AF/"&amp;$F$3</f>
        <v>Impact by Reach (AF/Annum)</v>
      </c>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row>
    <row r="310" spans="3:46" s="1" customFormat="1" ht="12.75">
      <c r="C310" s="2" t="s">
        <v>0</v>
      </c>
      <c r="D310" s="2" t="s">
        <v>1</v>
      </c>
      <c r="E310" s="2" t="s">
        <v>48</v>
      </c>
      <c r="F310" s="2" t="s">
        <v>5</v>
      </c>
      <c r="G310" s="2" t="s">
        <v>6</v>
      </c>
      <c r="H310" s="2" t="s">
        <v>8</v>
      </c>
      <c r="I310" s="198" t="s">
        <v>35</v>
      </c>
      <c r="J310" s="198"/>
      <c r="K310" s="5" t="s">
        <v>10</v>
      </c>
      <c r="L310" s="13"/>
      <c r="M310" s="2" t="s">
        <v>12</v>
      </c>
      <c r="N310" s="2" t="s">
        <v>13</v>
      </c>
      <c r="O310" s="2" t="s">
        <v>14</v>
      </c>
      <c r="P310" s="2" t="s">
        <v>15</v>
      </c>
      <c r="Q310" s="2" t="s">
        <v>16</v>
      </c>
      <c r="R310" s="2" t="s">
        <v>17</v>
      </c>
      <c r="S310" s="2" t="s">
        <v>18</v>
      </c>
      <c r="T310" s="2" t="s">
        <v>19</v>
      </c>
      <c r="U310" s="2" t="s">
        <v>20</v>
      </c>
      <c r="V310" s="2" t="s">
        <v>21</v>
      </c>
      <c r="W310" s="2" t="s">
        <v>22</v>
      </c>
      <c r="X310"/>
      <c r="Y310"/>
      <c r="Z310"/>
      <c r="AA310"/>
      <c r="AB310"/>
      <c r="AC310"/>
      <c r="AD310"/>
      <c r="AE310"/>
      <c r="AF310"/>
      <c r="AG310"/>
      <c r="AH310"/>
      <c r="AI310"/>
      <c r="AJ310"/>
      <c r="AK310"/>
      <c r="AL310"/>
      <c r="AM310"/>
      <c r="AN310"/>
      <c r="AO310"/>
      <c r="AP310"/>
      <c r="AQ310"/>
      <c r="AR310"/>
      <c r="AS310"/>
      <c r="AT310"/>
    </row>
    <row r="311" spans="3:46" s="1" customFormat="1" ht="13.5" thickBot="1">
      <c r="C311" s="3"/>
      <c r="D311" s="3" t="s">
        <v>2</v>
      </c>
      <c r="E311" s="3" t="s">
        <v>3</v>
      </c>
      <c r="F311" s="3" t="s">
        <v>4</v>
      </c>
      <c r="G311" s="3" t="s">
        <v>7</v>
      </c>
      <c r="H311" s="3" t="s">
        <v>9</v>
      </c>
      <c r="I311" s="69" t="s">
        <v>44</v>
      </c>
      <c r="J311" s="68" t="s">
        <v>45</v>
      </c>
      <c r="K311" s="6" t="s">
        <v>11</v>
      </c>
      <c r="L311" s="13"/>
      <c r="M311" s="3" t="s">
        <v>23</v>
      </c>
      <c r="N311" s="3" t="s">
        <v>24</v>
      </c>
      <c r="O311" s="3" t="s">
        <v>25</v>
      </c>
      <c r="P311" s="3" t="s">
        <v>26</v>
      </c>
      <c r="Q311" s="3" t="s">
        <v>27</v>
      </c>
      <c r="R311" s="3" t="s">
        <v>28</v>
      </c>
      <c r="S311" s="3" t="s">
        <v>19</v>
      </c>
      <c r="T311" s="3"/>
      <c r="U311" s="3" t="s">
        <v>21</v>
      </c>
      <c r="V311" s="3"/>
      <c r="W311" s="3" t="s">
        <v>29</v>
      </c>
      <c r="X311"/>
      <c r="Y311"/>
      <c r="Z311"/>
      <c r="AA311"/>
      <c r="AB311"/>
      <c r="AC311"/>
      <c r="AD311"/>
      <c r="AE311"/>
      <c r="AF311"/>
      <c r="AG311"/>
      <c r="AH311"/>
      <c r="AI311"/>
      <c r="AJ311"/>
      <c r="AK311"/>
      <c r="AL311"/>
      <c r="AM311"/>
      <c r="AN311"/>
      <c r="AO311"/>
      <c r="AP311"/>
      <c r="AQ311"/>
      <c r="AR311"/>
      <c r="AS311"/>
      <c r="AT311"/>
    </row>
    <row r="312" spans="3:46" s="1" customFormat="1" ht="16.5" thickTop="1">
      <c r="C312" s="14" t="s">
        <v>53</v>
      </c>
      <c r="D312" s="10"/>
      <c r="E312" s="10"/>
      <c r="F312" s="10"/>
      <c r="G312" s="10"/>
      <c r="H312" s="10"/>
      <c r="I312" s="10"/>
      <c r="J312" s="10"/>
      <c r="K312" s="4"/>
      <c r="L312" s="13"/>
      <c r="M312" s="10"/>
      <c r="N312" s="10"/>
      <c r="O312" s="10"/>
      <c r="P312" s="10"/>
      <c r="Q312" s="10"/>
      <c r="R312" s="10"/>
      <c r="S312" s="10"/>
      <c r="T312" s="10"/>
      <c r="U312" s="10"/>
      <c r="V312" s="10"/>
      <c r="W312" s="10"/>
      <c r="X312"/>
      <c r="Y312"/>
      <c r="Z312"/>
      <c r="AA312"/>
      <c r="AB312"/>
      <c r="AC312"/>
      <c r="AD312"/>
      <c r="AE312"/>
      <c r="AF312"/>
      <c r="AG312"/>
      <c r="AH312"/>
      <c r="AI312"/>
      <c r="AJ312"/>
      <c r="AK312"/>
      <c r="AL312"/>
      <c r="AM312"/>
      <c r="AN312"/>
      <c r="AO312"/>
      <c r="AP312"/>
      <c r="AQ312"/>
      <c r="AR312"/>
      <c r="AS312"/>
      <c r="AT312"/>
    </row>
    <row r="313" spans="3:46" s="1" customFormat="1" ht="12.75">
      <c r="C313" s="94" t="s">
        <v>66</v>
      </c>
      <c r="D313" s="94">
        <v>0.17</v>
      </c>
      <c r="E313" s="95">
        <v>50</v>
      </c>
      <c r="F313" s="95">
        <v>12.5</v>
      </c>
      <c r="G313" s="96">
        <v>19225</v>
      </c>
      <c r="H313" s="94"/>
      <c r="I313" s="95">
        <v>50</v>
      </c>
      <c r="J313" s="94">
        <f>I313/3</f>
        <v>16.666666666666668</v>
      </c>
      <c r="K313" s="94" t="s">
        <v>65</v>
      </c>
      <c r="L313" s="139" t="s">
        <v>40</v>
      </c>
      <c r="M313" s="77"/>
      <c r="N313" s="78"/>
      <c r="O313" s="78"/>
      <c r="P313" s="78"/>
      <c r="Q313" s="78"/>
      <c r="R313" s="78"/>
      <c r="S313" s="78"/>
      <c r="T313" s="78"/>
      <c r="U313" s="78"/>
      <c r="V313" s="78"/>
      <c r="W313" s="79"/>
      <c r="X313" s="22">
        <f>SUM(M313:W313)</f>
        <v>0</v>
      </c>
      <c r="Y313" s="21"/>
      <c r="AM313"/>
      <c r="AN313"/>
      <c r="AO313"/>
      <c r="AP313"/>
      <c r="AQ313"/>
      <c r="AR313"/>
      <c r="AS313"/>
      <c r="AT313"/>
    </row>
    <row r="314" spans="3:46" s="1" customFormat="1" ht="12.75">
      <c r="C314" s="94" t="str">
        <f aca="true" t="shared" si="220" ref="C314:J314">C313</f>
        <v>35-2242</v>
      </c>
      <c r="D314" s="94">
        <f t="shared" si="220"/>
        <v>0.17</v>
      </c>
      <c r="E314" s="94">
        <f t="shared" si="220"/>
        <v>50</v>
      </c>
      <c r="F314" s="95">
        <f t="shared" si="220"/>
        <v>12.5</v>
      </c>
      <c r="G314" s="96">
        <f t="shared" si="220"/>
        <v>19225</v>
      </c>
      <c r="H314" s="94">
        <f t="shared" si="220"/>
        <v>0</v>
      </c>
      <c r="I314" s="95">
        <f t="shared" si="220"/>
        <v>50</v>
      </c>
      <c r="J314" s="94">
        <f t="shared" si="220"/>
        <v>16.666666666666668</v>
      </c>
      <c r="K314" s="94" t="s">
        <v>47</v>
      </c>
      <c r="L314" s="139" t="s">
        <v>41</v>
      </c>
      <c r="M314" s="80"/>
      <c r="N314" s="11"/>
      <c r="O314" s="11"/>
      <c r="P314" s="11"/>
      <c r="Q314" s="11"/>
      <c r="R314" s="11"/>
      <c r="S314" s="11"/>
      <c r="T314" s="11"/>
      <c r="U314" s="11"/>
      <c r="V314" s="11"/>
      <c r="W314" s="81"/>
      <c r="X314" s="22">
        <f>SUM(M314:W314)</f>
        <v>0</v>
      </c>
      <c r="AM314"/>
      <c r="AN314"/>
      <c r="AO314"/>
      <c r="AP314"/>
      <c r="AQ314"/>
      <c r="AR314"/>
      <c r="AS314"/>
      <c r="AT314"/>
    </row>
    <row r="315" spans="3:46" s="1" customFormat="1" ht="15.75">
      <c r="C315" s="14" t="s">
        <v>54</v>
      </c>
      <c r="D315"/>
      <c r="E315"/>
      <c r="F315"/>
      <c r="G315"/>
      <c r="H315"/>
      <c r="I315"/>
      <c r="J315"/>
      <c r="K315"/>
      <c r="L315" s="139"/>
      <c r="M315" s="82"/>
      <c r="N315" s="83"/>
      <c r="O315" s="83"/>
      <c r="P315" s="83"/>
      <c r="Q315" s="83"/>
      <c r="R315" s="83"/>
      <c r="S315" s="83"/>
      <c r="T315" s="83"/>
      <c r="U315" s="83"/>
      <c r="V315" s="83"/>
      <c r="W315" s="84"/>
      <c r="X315"/>
      <c r="Y315"/>
      <c r="Z315"/>
      <c r="AM315"/>
      <c r="AN315"/>
      <c r="AO315"/>
      <c r="AP315"/>
      <c r="AQ315"/>
      <c r="AR315"/>
      <c r="AS315"/>
      <c r="AT315"/>
    </row>
    <row r="316" spans="3:46" s="1" customFormat="1" ht="12.75">
      <c r="C316" s="94" t="str">
        <f aca="true" t="shared" si="221" ref="C316:K316">C313</f>
        <v>35-2242</v>
      </c>
      <c r="D316" s="94">
        <f t="shared" si="221"/>
        <v>0.17</v>
      </c>
      <c r="E316" s="94">
        <f t="shared" si="221"/>
        <v>50</v>
      </c>
      <c r="F316" s="95">
        <f t="shared" si="221"/>
        <v>12.5</v>
      </c>
      <c r="G316" s="96">
        <f t="shared" si="221"/>
        <v>19225</v>
      </c>
      <c r="H316" s="94">
        <f t="shared" si="221"/>
        <v>0</v>
      </c>
      <c r="I316" s="95">
        <f t="shared" si="221"/>
        <v>50</v>
      </c>
      <c r="J316" s="94">
        <f t="shared" si="221"/>
        <v>16.666666666666668</v>
      </c>
      <c r="K316" s="94" t="str">
        <f t="shared" si="221"/>
        <v>SP072131</v>
      </c>
      <c r="L316" s="139" t="s">
        <v>42</v>
      </c>
      <c r="M316" s="80"/>
      <c r="N316" s="11"/>
      <c r="O316" s="11"/>
      <c r="P316" s="11"/>
      <c r="Q316" s="11"/>
      <c r="R316" s="11"/>
      <c r="S316" s="11"/>
      <c r="T316" s="11"/>
      <c r="U316" s="11"/>
      <c r="V316" s="11"/>
      <c r="W316" s="81"/>
      <c r="X316" s="22">
        <f>SUM(M316:W316)</f>
        <v>0</v>
      </c>
      <c r="Y316" s="21"/>
      <c r="Z316"/>
      <c r="AM316"/>
      <c r="AN316"/>
      <c r="AO316"/>
      <c r="AP316"/>
      <c r="AQ316"/>
      <c r="AR316"/>
      <c r="AS316"/>
      <c r="AT316"/>
    </row>
    <row r="317" spans="3:46" s="1" customFormat="1" ht="12.75">
      <c r="C317" s="97" t="str">
        <f aca="true" t="shared" si="222" ref="C317:H317">C313</f>
        <v>35-2242</v>
      </c>
      <c r="D317" s="97">
        <f t="shared" si="222"/>
        <v>0.17</v>
      </c>
      <c r="E317" s="97">
        <f t="shared" si="222"/>
        <v>50</v>
      </c>
      <c r="F317" s="99">
        <f t="shared" si="222"/>
        <v>12.5</v>
      </c>
      <c r="G317" s="98">
        <f t="shared" si="222"/>
        <v>19225</v>
      </c>
      <c r="H317" s="97">
        <f t="shared" si="222"/>
        <v>0</v>
      </c>
      <c r="I317" s="99">
        <f>I313</f>
        <v>50</v>
      </c>
      <c r="J317" s="97">
        <f>J313</f>
        <v>16.666666666666668</v>
      </c>
      <c r="K317" s="97" t="str">
        <f>K314</f>
        <v>SP074164</v>
      </c>
      <c r="L317" s="139" t="s">
        <v>43</v>
      </c>
      <c r="M317" s="85"/>
      <c r="N317" s="86"/>
      <c r="O317" s="86"/>
      <c r="P317" s="86"/>
      <c r="Q317" s="86"/>
      <c r="R317" s="86"/>
      <c r="S317" s="86"/>
      <c r="T317" s="86"/>
      <c r="U317" s="86"/>
      <c r="V317" s="86"/>
      <c r="W317" s="87"/>
      <c r="X317" s="22">
        <f>SUM(M317:W317)</f>
        <v>0</v>
      </c>
      <c r="Y317" s="21"/>
      <c r="Z317"/>
      <c r="AM317"/>
      <c r="AN317"/>
      <c r="AO317"/>
      <c r="AP317"/>
      <c r="AQ317"/>
      <c r="AR317"/>
      <c r="AS317"/>
      <c r="AT317"/>
    </row>
    <row r="318" spans="3:46" s="1" customFormat="1" ht="12.75">
      <c r="C318" s="18"/>
      <c r="D318" s="18"/>
      <c r="E318" s="19"/>
      <c r="F318" s="19"/>
      <c r="G318" s="20"/>
      <c r="H318" s="18"/>
      <c r="I318" s="18"/>
      <c r="L318" s="140"/>
      <c r="M318" s="7"/>
      <c r="N318" s="7"/>
      <c r="O318" s="7"/>
      <c r="P318" s="7"/>
      <c r="Q318" s="7"/>
      <c r="R318" s="7"/>
      <c r="S318" s="7"/>
      <c r="T318" s="7"/>
      <c r="U318" s="7"/>
      <c r="V318" s="7"/>
      <c r="W318" s="22"/>
      <c r="AL318"/>
      <c r="AM318"/>
      <c r="AN318"/>
      <c r="AO318"/>
      <c r="AP318"/>
      <c r="AQ318"/>
      <c r="AR318"/>
      <c r="AS318"/>
      <c r="AT318"/>
    </row>
    <row r="319" spans="3:46" s="1" customFormat="1" ht="12.75">
      <c r="C319" s="18"/>
      <c r="D319" s="18"/>
      <c r="E319" s="18"/>
      <c r="F319" s="19"/>
      <c r="G319" s="19"/>
      <c r="H319" s="40" t="s">
        <v>33</v>
      </c>
      <c r="I319" s="62"/>
      <c r="J319" s="2"/>
      <c r="K319" s="2"/>
      <c r="L319" s="29" t="s">
        <v>84</v>
      </c>
      <c r="M319" s="30">
        <f>IF(M314=0,0,IF(M313=0,1,((M314/M313)-1)))</f>
        <v>0</v>
      </c>
      <c r="N319" s="30">
        <f aca="true" t="shared" si="223" ref="N319:W319">IF(N314=0,0,IF(N313=0,1,((N314/N313)-1)))</f>
        <v>0</v>
      </c>
      <c r="O319" s="30">
        <f t="shared" si="223"/>
        <v>0</v>
      </c>
      <c r="P319" s="30">
        <f t="shared" si="223"/>
        <v>0</v>
      </c>
      <c r="Q319" s="30">
        <f t="shared" si="223"/>
        <v>0</v>
      </c>
      <c r="R319" s="30">
        <f t="shared" si="223"/>
        <v>0</v>
      </c>
      <c r="S319" s="30">
        <f t="shared" si="223"/>
        <v>0</v>
      </c>
      <c r="T319" s="30">
        <f t="shared" si="223"/>
        <v>0</v>
      </c>
      <c r="U319" s="30">
        <f t="shared" si="223"/>
        <v>0</v>
      </c>
      <c r="V319" s="30">
        <f t="shared" si="223"/>
        <v>0</v>
      </c>
      <c r="W319" s="31">
        <f t="shared" si="223"/>
        <v>0</v>
      </c>
      <c r="X319"/>
      <c r="Y319"/>
      <c r="Z319" s="62"/>
      <c r="AA319" s="29" t="s">
        <v>30</v>
      </c>
      <c r="AB319" s="73">
        <f aca="true" t="shared" si="224" ref="AB319:AL319">IF(M319&gt;0.1,1,0)</f>
        <v>0</v>
      </c>
      <c r="AC319" s="73">
        <f t="shared" si="224"/>
        <v>0</v>
      </c>
      <c r="AD319" s="73">
        <f t="shared" si="224"/>
        <v>0</v>
      </c>
      <c r="AE319" s="73">
        <f t="shared" si="224"/>
        <v>0</v>
      </c>
      <c r="AF319" s="73">
        <f t="shared" si="224"/>
        <v>0</v>
      </c>
      <c r="AG319" s="73">
        <f t="shared" si="224"/>
        <v>0</v>
      </c>
      <c r="AH319" s="73">
        <f t="shared" si="224"/>
        <v>0</v>
      </c>
      <c r="AI319" s="73">
        <f t="shared" si="224"/>
        <v>0</v>
      </c>
      <c r="AJ319" s="73">
        <f t="shared" si="224"/>
        <v>0</v>
      </c>
      <c r="AK319" s="73">
        <f t="shared" si="224"/>
        <v>0</v>
      </c>
      <c r="AL319" s="74">
        <f t="shared" si="224"/>
        <v>0</v>
      </c>
      <c r="AM319"/>
      <c r="AN319"/>
      <c r="AO319"/>
      <c r="AP319"/>
      <c r="AQ319"/>
      <c r="AR319"/>
      <c r="AS319"/>
      <c r="AT319"/>
    </row>
    <row r="320" spans="3:46" s="1" customFormat="1" ht="12.75">
      <c r="C320" s="18"/>
      <c r="D320" s="18"/>
      <c r="E320" s="18"/>
      <c r="F320" s="19"/>
      <c r="G320" s="19"/>
      <c r="H320" s="20"/>
      <c r="I320" s="63"/>
      <c r="J320" s="4"/>
      <c r="K320" s="10"/>
      <c r="L320" s="13" t="str">
        <f>"Mitigation Check 2: &gt; "&amp;TRUNC($E$3,0)&amp;$F$4</f>
        <v>Mitigation Check 2: &gt; 6 AF/A:</v>
      </c>
      <c r="M320" s="11">
        <f aca="true" t="shared" si="225" ref="M320:W320">M314-M313</f>
        <v>0</v>
      </c>
      <c r="N320" s="11">
        <f t="shared" si="225"/>
        <v>0</v>
      </c>
      <c r="O320" s="11">
        <f t="shared" si="225"/>
        <v>0</v>
      </c>
      <c r="P320" s="11">
        <f t="shared" si="225"/>
        <v>0</v>
      </c>
      <c r="Q320" s="11">
        <f t="shared" si="225"/>
        <v>0</v>
      </c>
      <c r="R320" s="11">
        <f t="shared" si="225"/>
        <v>0</v>
      </c>
      <c r="S320" s="11">
        <f t="shared" si="225"/>
        <v>0</v>
      </c>
      <c r="T320" s="11">
        <f t="shared" si="225"/>
        <v>0</v>
      </c>
      <c r="U320" s="11">
        <f t="shared" si="225"/>
        <v>0</v>
      </c>
      <c r="V320" s="11">
        <f t="shared" si="225"/>
        <v>0</v>
      </c>
      <c r="W320" s="33">
        <f t="shared" si="225"/>
        <v>0</v>
      </c>
      <c r="X320"/>
      <c r="Y320"/>
      <c r="Z320" s="63"/>
      <c r="AA320" s="12" t="s">
        <v>30</v>
      </c>
      <c r="AB320" s="24">
        <f aca="true" t="shared" si="226" ref="AB320:AL320">IF(M320&gt;$E$3,1,0)</f>
        <v>0</v>
      </c>
      <c r="AC320" s="24">
        <f t="shared" si="226"/>
        <v>0</v>
      </c>
      <c r="AD320" s="24">
        <f t="shared" si="226"/>
        <v>0</v>
      </c>
      <c r="AE320" s="24">
        <f t="shared" si="226"/>
        <v>0</v>
      </c>
      <c r="AF320" s="24">
        <f t="shared" si="226"/>
        <v>0</v>
      </c>
      <c r="AG320" s="24">
        <f t="shared" si="226"/>
        <v>0</v>
      </c>
      <c r="AH320" s="24">
        <f t="shared" si="226"/>
        <v>0</v>
      </c>
      <c r="AI320" s="24">
        <f t="shared" si="226"/>
        <v>0</v>
      </c>
      <c r="AJ320" s="24">
        <f t="shared" si="226"/>
        <v>0</v>
      </c>
      <c r="AK320" s="24">
        <f t="shared" si="226"/>
        <v>0</v>
      </c>
      <c r="AL320" s="32">
        <f t="shared" si="226"/>
        <v>0</v>
      </c>
      <c r="AM320"/>
      <c r="AN320"/>
      <c r="AO320"/>
      <c r="AP320"/>
      <c r="AQ320"/>
      <c r="AR320"/>
      <c r="AS320"/>
      <c r="AT320"/>
    </row>
    <row r="321" spans="3:46" s="1" customFormat="1" ht="12.75">
      <c r="C321" s="18"/>
      <c r="D321" s="18"/>
      <c r="E321" s="18"/>
      <c r="F321" s="19"/>
      <c r="G321" s="19"/>
      <c r="H321" s="20"/>
      <c r="I321" s="63"/>
      <c r="J321" s="4"/>
      <c r="K321" s="10"/>
      <c r="L321" s="12" t="s">
        <v>85</v>
      </c>
      <c r="M321" s="23">
        <f>IF($X314=0,0,(M314/$X314))</f>
        <v>0</v>
      </c>
      <c r="N321" s="23">
        <f aca="true" t="shared" si="227" ref="N321:W321">IF($X314=0,0,(N314/$X314))</f>
        <v>0</v>
      </c>
      <c r="O321" s="23">
        <f t="shared" si="227"/>
        <v>0</v>
      </c>
      <c r="P321" s="23">
        <f t="shared" si="227"/>
        <v>0</v>
      </c>
      <c r="Q321" s="23">
        <f t="shared" si="227"/>
        <v>0</v>
      </c>
      <c r="R321" s="23">
        <f t="shared" si="227"/>
        <v>0</v>
      </c>
      <c r="S321" s="23">
        <f t="shared" si="227"/>
        <v>0</v>
      </c>
      <c r="T321" s="23">
        <f t="shared" si="227"/>
        <v>0</v>
      </c>
      <c r="U321" s="23">
        <f t="shared" si="227"/>
        <v>0</v>
      </c>
      <c r="V321" s="23">
        <f t="shared" si="227"/>
        <v>0</v>
      </c>
      <c r="W321" s="34">
        <f t="shared" si="227"/>
        <v>0</v>
      </c>
      <c r="X321"/>
      <c r="Y321"/>
      <c r="Z321" s="64"/>
      <c r="AA321" s="38" t="s">
        <v>30</v>
      </c>
      <c r="AB321" s="75">
        <f aca="true" t="shared" si="228" ref="AB321:AL321">IF(M321&gt;0.1,1,0)</f>
        <v>0</v>
      </c>
      <c r="AC321" s="75">
        <f t="shared" si="228"/>
        <v>0</v>
      </c>
      <c r="AD321" s="75">
        <f t="shared" si="228"/>
        <v>0</v>
      </c>
      <c r="AE321" s="75">
        <f t="shared" si="228"/>
        <v>0</v>
      </c>
      <c r="AF321" s="75">
        <f t="shared" si="228"/>
        <v>0</v>
      </c>
      <c r="AG321" s="75">
        <f t="shared" si="228"/>
        <v>0</v>
      </c>
      <c r="AH321" s="75">
        <f t="shared" si="228"/>
        <v>0</v>
      </c>
      <c r="AI321" s="75">
        <f t="shared" si="228"/>
        <v>0</v>
      </c>
      <c r="AJ321" s="75">
        <f t="shared" si="228"/>
        <v>0</v>
      </c>
      <c r="AK321" s="75">
        <f t="shared" si="228"/>
        <v>0</v>
      </c>
      <c r="AL321" s="76">
        <f t="shared" si="228"/>
        <v>0</v>
      </c>
      <c r="AM321"/>
      <c r="AN321"/>
      <c r="AO321"/>
      <c r="AP321"/>
      <c r="AQ321"/>
      <c r="AR321"/>
      <c r="AS321"/>
      <c r="AT321"/>
    </row>
    <row r="322" spans="3:46" s="1" customFormat="1" ht="12.75">
      <c r="C322" s="18"/>
      <c r="D322" s="18"/>
      <c r="E322" s="18"/>
      <c r="F322" s="19"/>
      <c r="G322" s="19"/>
      <c r="H322" s="20"/>
      <c r="I322" s="63"/>
      <c r="J322" s="4"/>
      <c r="K322" s="10"/>
      <c r="L322" s="12" t="s">
        <v>31</v>
      </c>
      <c r="M322" s="10" t="str">
        <f aca="true" t="shared" si="229" ref="M322:W322">IF(SUM(AB319,AB320,AB321)=3,"YES","NO")</f>
        <v>NO</v>
      </c>
      <c r="N322" s="10" t="str">
        <f t="shared" si="229"/>
        <v>NO</v>
      </c>
      <c r="O322" s="10" t="str">
        <f t="shared" si="229"/>
        <v>NO</v>
      </c>
      <c r="P322" s="10" t="str">
        <f t="shared" si="229"/>
        <v>NO</v>
      </c>
      <c r="Q322" s="10" t="str">
        <f t="shared" si="229"/>
        <v>NO</v>
      </c>
      <c r="R322" s="10" t="str">
        <f t="shared" si="229"/>
        <v>NO</v>
      </c>
      <c r="S322" s="10" t="str">
        <f t="shared" si="229"/>
        <v>NO</v>
      </c>
      <c r="T322" s="10" t="str">
        <f t="shared" si="229"/>
        <v>NO</v>
      </c>
      <c r="U322" s="10" t="str">
        <f t="shared" si="229"/>
        <v>NO</v>
      </c>
      <c r="V322" s="10" t="str">
        <f t="shared" si="229"/>
        <v>NO</v>
      </c>
      <c r="W322" s="35" t="str">
        <f t="shared" si="229"/>
        <v>NO</v>
      </c>
      <c r="X322"/>
      <c r="Y322"/>
      <c r="AM322"/>
      <c r="AN322"/>
      <c r="AO322"/>
      <c r="AP322"/>
      <c r="AQ322"/>
      <c r="AR322"/>
      <c r="AS322"/>
      <c r="AT322"/>
    </row>
    <row r="323" spans="3:46" s="1" customFormat="1" ht="12.75">
      <c r="C323" s="18"/>
      <c r="D323" s="18"/>
      <c r="E323" s="18"/>
      <c r="F323" s="19"/>
      <c r="G323" s="19"/>
      <c r="H323" s="20"/>
      <c r="I323" s="64"/>
      <c r="J323" s="36"/>
      <c r="K323" s="37"/>
      <c r="L323" s="38" t="s">
        <v>32</v>
      </c>
      <c r="M323" s="8">
        <f aca="true" t="shared" si="230" ref="M323:W323">M314-M313</f>
        <v>0</v>
      </c>
      <c r="N323" s="8">
        <f t="shared" si="230"/>
        <v>0</v>
      </c>
      <c r="O323" s="8">
        <f t="shared" si="230"/>
        <v>0</v>
      </c>
      <c r="P323" s="8">
        <f t="shared" si="230"/>
        <v>0</v>
      </c>
      <c r="Q323" s="8">
        <f t="shared" si="230"/>
        <v>0</v>
      </c>
      <c r="R323" s="8">
        <f t="shared" si="230"/>
        <v>0</v>
      </c>
      <c r="S323" s="8">
        <f t="shared" si="230"/>
        <v>0</v>
      </c>
      <c r="T323" s="8">
        <f t="shared" si="230"/>
        <v>0</v>
      </c>
      <c r="U323" s="8">
        <f t="shared" si="230"/>
        <v>0</v>
      </c>
      <c r="V323" s="8">
        <f t="shared" si="230"/>
        <v>0</v>
      </c>
      <c r="W323" s="39">
        <f t="shared" si="230"/>
        <v>0</v>
      </c>
      <c r="X323"/>
      <c r="Y323"/>
      <c r="AM323"/>
      <c r="AN323"/>
      <c r="AO323"/>
      <c r="AP323"/>
      <c r="AQ323"/>
      <c r="AR323"/>
      <c r="AS323"/>
      <c r="AT323"/>
    </row>
    <row r="324" spans="3:46" s="1" customFormat="1" ht="12.75">
      <c r="C324" s="18"/>
      <c r="D324" s="18"/>
      <c r="E324" s="18"/>
      <c r="F324" s="19"/>
      <c r="G324" s="19"/>
      <c r="H324" s="20"/>
      <c r="J324" s="18"/>
      <c r="L324" s="13"/>
      <c r="M324" s="7"/>
      <c r="N324" s="7"/>
      <c r="O324" s="7"/>
      <c r="P324" s="7"/>
      <c r="Q324" s="7"/>
      <c r="R324" s="7"/>
      <c r="S324" s="7"/>
      <c r="T324" s="7"/>
      <c r="U324" s="7"/>
      <c r="V324" s="7"/>
      <c r="W324" s="7"/>
      <c r="X324"/>
      <c r="Y324"/>
      <c r="AM324"/>
      <c r="AN324"/>
      <c r="AO324"/>
      <c r="AP324"/>
      <c r="AQ324"/>
      <c r="AR324"/>
      <c r="AS324"/>
      <c r="AT324"/>
    </row>
    <row r="325" spans="3:46" s="1" customFormat="1" ht="12.75">
      <c r="C325" s="18"/>
      <c r="D325" s="18"/>
      <c r="E325" s="18"/>
      <c r="F325" s="19"/>
      <c r="G325" s="19"/>
      <c r="H325" s="40" t="s">
        <v>34</v>
      </c>
      <c r="I325" s="62"/>
      <c r="J325" s="2"/>
      <c r="K325" s="2"/>
      <c r="L325" s="29" t="s">
        <v>84</v>
      </c>
      <c r="M325" s="30">
        <f>IF(M317=0,0,IF(M316=0,1,((M317/M316)-1)))</f>
        <v>0</v>
      </c>
      <c r="N325" s="30">
        <f aca="true" t="shared" si="231" ref="N325:W325">IF(N317=0,0,IF(N316=0,1,((N317/N316)-1)))</f>
        <v>0</v>
      </c>
      <c r="O325" s="30">
        <f t="shared" si="231"/>
        <v>0</v>
      </c>
      <c r="P325" s="30">
        <f t="shared" si="231"/>
        <v>0</v>
      </c>
      <c r="Q325" s="30">
        <f t="shared" si="231"/>
        <v>0</v>
      </c>
      <c r="R325" s="30">
        <f t="shared" si="231"/>
        <v>0</v>
      </c>
      <c r="S325" s="30">
        <f t="shared" si="231"/>
        <v>0</v>
      </c>
      <c r="T325" s="30">
        <f t="shared" si="231"/>
        <v>0</v>
      </c>
      <c r="U325" s="30">
        <f t="shared" si="231"/>
        <v>0</v>
      </c>
      <c r="V325" s="30">
        <f t="shared" si="231"/>
        <v>0</v>
      </c>
      <c r="W325" s="31">
        <f t="shared" si="231"/>
        <v>0</v>
      </c>
      <c r="X325" s="25"/>
      <c r="Y325" s="21"/>
      <c r="AM325"/>
      <c r="AN325"/>
      <c r="AO325"/>
      <c r="AP325"/>
      <c r="AQ325"/>
      <c r="AR325"/>
      <c r="AS325"/>
      <c r="AT325"/>
    </row>
    <row r="326" spans="3:46" s="1" customFormat="1" ht="12.75">
      <c r="C326" s="18"/>
      <c r="D326" s="18"/>
      <c r="E326" s="18"/>
      <c r="F326" s="19"/>
      <c r="G326" s="19"/>
      <c r="H326" s="20"/>
      <c r="I326" s="65"/>
      <c r="J326" s="4"/>
      <c r="K326" s="10"/>
      <c r="L326" s="13" t="str">
        <f>"Mitigation Check 2: &gt; "&amp;$E$3&amp;$F$4</f>
        <v>Mitigation Check 2: &gt; 6 AF/A:</v>
      </c>
      <c r="M326" s="11">
        <f>M317-M316</f>
        <v>0</v>
      </c>
      <c r="N326" s="11">
        <f aca="true" t="shared" si="232" ref="N326:W326">N317-N316</f>
        <v>0</v>
      </c>
      <c r="O326" s="11">
        <f t="shared" si="232"/>
        <v>0</v>
      </c>
      <c r="P326" s="11">
        <f t="shared" si="232"/>
        <v>0</v>
      </c>
      <c r="Q326" s="11">
        <f t="shared" si="232"/>
        <v>0</v>
      </c>
      <c r="R326" s="11">
        <f t="shared" si="232"/>
        <v>0</v>
      </c>
      <c r="S326" s="11">
        <f t="shared" si="232"/>
        <v>0</v>
      </c>
      <c r="T326" s="11">
        <f t="shared" si="232"/>
        <v>0</v>
      </c>
      <c r="U326" s="11">
        <f t="shared" si="232"/>
        <v>0</v>
      </c>
      <c r="V326" s="11">
        <f t="shared" si="232"/>
        <v>0</v>
      </c>
      <c r="W326" s="33">
        <f t="shared" si="232"/>
        <v>0</v>
      </c>
      <c r="X326" s="25"/>
      <c r="Y326" s="21"/>
      <c r="Z326" s="62"/>
      <c r="AA326" s="29" t="s">
        <v>30</v>
      </c>
      <c r="AB326" s="73">
        <f aca="true" t="shared" si="233" ref="AB326:AL326">IF(M325&gt;0.1,1,0)</f>
        <v>0</v>
      </c>
      <c r="AC326" s="73">
        <f t="shared" si="233"/>
        <v>0</v>
      </c>
      <c r="AD326" s="73">
        <f t="shared" si="233"/>
        <v>0</v>
      </c>
      <c r="AE326" s="73">
        <f t="shared" si="233"/>
        <v>0</v>
      </c>
      <c r="AF326" s="73">
        <f t="shared" si="233"/>
        <v>0</v>
      </c>
      <c r="AG326" s="73">
        <f t="shared" si="233"/>
        <v>0</v>
      </c>
      <c r="AH326" s="73">
        <f t="shared" si="233"/>
        <v>0</v>
      </c>
      <c r="AI326" s="73">
        <f t="shared" si="233"/>
        <v>0</v>
      </c>
      <c r="AJ326" s="73">
        <f t="shared" si="233"/>
        <v>0</v>
      </c>
      <c r="AK326" s="73">
        <f t="shared" si="233"/>
        <v>0</v>
      </c>
      <c r="AL326" s="74">
        <f t="shared" si="233"/>
        <v>0</v>
      </c>
      <c r="AM326"/>
      <c r="AN326"/>
      <c r="AO326"/>
      <c r="AP326"/>
      <c r="AQ326"/>
      <c r="AR326"/>
      <c r="AS326"/>
      <c r="AT326"/>
    </row>
    <row r="327" spans="3:46" s="1" customFormat="1" ht="12.75">
      <c r="C327" s="18"/>
      <c r="D327" s="18"/>
      <c r="E327" s="18"/>
      <c r="F327" s="19"/>
      <c r="G327" s="19"/>
      <c r="H327" s="20"/>
      <c r="I327" s="66"/>
      <c r="J327" s="47"/>
      <c r="K327" s="10"/>
      <c r="L327" s="12"/>
      <c r="M327" s="23"/>
      <c r="N327" s="23"/>
      <c r="O327" s="23"/>
      <c r="P327" s="23"/>
      <c r="Q327" s="23"/>
      <c r="R327" s="23"/>
      <c r="S327" s="23"/>
      <c r="T327" s="23"/>
      <c r="U327" s="23"/>
      <c r="V327" s="23"/>
      <c r="W327" s="34"/>
      <c r="X327" s="25"/>
      <c r="Y327" s="21"/>
      <c r="Z327" s="63"/>
      <c r="AA327" s="12" t="s">
        <v>30</v>
      </c>
      <c r="AB327" s="24">
        <f aca="true" t="shared" si="234" ref="AB327:AL327">IF(M326&gt;$E$3,1,0)</f>
        <v>0</v>
      </c>
      <c r="AC327" s="24">
        <f t="shared" si="234"/>
        <v>0</v>
      </c>
      <c r="AD327" s="24">
        <f t="shared" si="234"/>
        <v>0</v>
      </c>
      <c r="AE327" s="24">
        <f t="shared" si="234"/>
        <v>0</v>
      </c>
      <c r="AF327" s="24">
        <f t="shared" si="234"/>
        <v>0</v>
      </c>
      <c r="AG327" s="24">
        <f t="shared" si="234"/>
        <v>0</v>
      </c>
      <c r="AH327" s="24">
        <f t="shared" si="234"/>
        <v>0</v>
      </c>
      <c r="AI327" s="24">
        <f t="shared" si="234"/>
        <v>0</v>
      </c>
      <c r="AJ327" s="24">
        <f t="shared" si="234"/>
        <v>0</v>
      </c>
      <c r="AK327" s="24">
        <f t="shared" si="234"/>
        <v>0</v>
      </c>
      <c r="AL327" s="32">
        <f t="shared" si="234"/>
        <v>0</v>
      </c>
      <c r="AM327"/>
      <c r="AN327"/>
      <c r="AO327"/>
      <c r="AP327"/>
      <c r="AQ327"/>
      <c r="AR327"/>
      <c r="AS327"/>
      <c r="AT327"/>
    </row>
    <row r="328" spans="3:46" s="1" customFormat="1" ht="12.75">
      <c r="C328" s="18"/>
      <c r="D328" s="18"/>
      <c r="E328" s="18"/>
      <c r="F328" s="19"/>
      <c r="G328" s="19"/>
      <c r="H328" s="20"/>
      <c r="I328" s="65"/>
      <c r="J328" s="4"/>
      <c r="K328" s="10"/>
      <c r="L328" s="12" t="s">
        <v>31</v>
      </c>
      <c r="M328" s="10" t="str">
        <f aca="true" t="shared" si="235" ref="M328:W328">IF(SUM(AB326,AB327)=2,"YES","NO")</f>
        <v>NO</v>
      </c>
      <c r="N328" s="10" t="str">
        <f t="shared" si="235"/>
        <v>NO</v>
      </c>
      <c r="O328" s="10" t="str">
        <f t="shared" si="235"/>
        <v>NO</v>
      </c>
      <c r="P328" s="10" t="str">
        <f t="shared" si="235"/>
        <v>NO</v>
      </c>
      <c r="Q328" s="10" t="str">
        <f t="shared" si="235"/>
        <v>NO</v>
      </c>
      <c r="R328" s="10" t="str">
        <f t="shared" si="235"/>
        <v>NO</v>
      </c>
      <c r="S328" s="10" t="str">
        <f t="shared" si="235"/>
        <v>NO</v>
      </c>
      <c r="T328" s="10" t="str">
        <f t="shared" si="235"/>
        <v>NO</v>
      </c>
      <c r="U328" s="10" t="str">
        <f t="shared" si="235"/>
        <v>NO</v>
      </c>
      <c r="V328" s="10" t="str">
        <f t="shared" si="235"/>
        <v>NO</v>
      </c>
      <c r="W328" s="35" t="str">
        <f t="shared" si="235"/>
        <v>NO</v>
      </c>
      <c r="X328" s="25"/>
      <c r="Y328" s="21"/>
      <c r="Z328" s="64"/>
      <c r="AA328" s="38"/>
      <c r="AB328" s="75"/>
      <c r="AC328" s="75"/>
      <c r="AD328" s="75"/>
      <c r="AE328" s="75"/>
      <c r="AF328" s="75"/>
      <c r="AG328" s="75"/>
      <c r="AH328" s="75"/>
      <c r="AI328" s="75"/>
      <c r="AJ328" s="75"/>
      <c r="AK328" s="75"/>
      <c r="AL328" s="76"/>
      <c r="AM328"/>
      <c r="AN328"/>
      <c r="AO328"/>
      <c r="AP328"/>
      <c r="AQ328"/>
      <c r="AR328"/>
      <c r="AS328"/>
      <c r="AT328"/>
    </row>
    <row r="329" spans="3:46" s="1" customFormat="1" ht="12.75">
      <c r="C329" s="18"/>
      <c r="D329" s="18"/>
      <c r="E329" s="18"/>
      <c r="F329" s="19"/>
      <c r="G329" s="19"/>
      <c r="H329" s="20"/>
      <c r="I329" s="67"/>
      <c r="J329" s="36"/>
      <c r="K329" s="37"/>
      <c r="L329" s="38" t="s">
        <v>32</v>
      </c>
      <c r="M329" s="8">
        <f>M317-M316</f>
        <v>0</v>
      </c>
      <c r="N329" s="8">
        <f aca="true" t="shared" si="236" ref="N329:W329">N317-N316</f>
        <v>0</v>
      </c>
      <c r="O329" s="8">
        <f t="shared" si="236"/>
        <v>0</v>
      </c>
      <c r="P329" s="8">
        <f t="shared" si="236"/>
        <v>0</v>
      </c>
      <c r="Q329" s="8">
        <f t="shared" si="236"/>
        <v>0</v>
      </c>
      <c r="R329" s="8">
        <f t="shared" si="236"/>
        <v>0</v>
      </c>
      <c r="S329" s="8">
        <f t="shared" si="236"/>
        <v>0</v>
      </c>
      <c r="T329" s="8">
        <f t="shared" si="236"/>
        <v>0</v>
      </c>
      <c r="U329" s="8">
        <f t="shared" si="236"/>
        <v>0</v>
      </c>
      <c r="V329" s="8">
        <f t="shared" si="236"/>
        <v>0</v>
      </c>
      <c r="W329" s="39">
        <f t="shared" si="236"/>
        <v>0</v>
      </c>
      <c r="X329" s="25"/>
      <c r="Y329" s="21"/>
      <c r="AM329"/>
      <c r="AN329"/>
      <c r="AO329"/>
      <c r="AP329"/>
      <c r="AQ329"/>
      <c r="AR329"/>
      <c r="AS329"/>
      <c r="AT329"/>
    </row>
    <row r="330" spans="3:46" s="1" customFormat="1" ht="12.75">
      <c r="C330" s="18"/>
      <c r="D330" s="18"/>
      <c r="E330" s="18"/>
      <c r="F330" s="19"/>
      <c r="G330" s="19"/>
      <c r="H330" s="20"/>
      <c r="I330" s="4"/>
      <c r="J330" s="4"/>
      <c r="K330" s="10"/>
      <c r="L330" s="12"/>
      <c r="M330" s="11"/>
      <c r="N330" s="11"/>
      <c r="O330" s="11"/>
      <c r="P330" s="11"/>
      <c r="Q330" s="11"/>
      <c r="R330" s="11"/>
      <c r="S330" s="11"/>
      <c r="T330" s="11"/>
      <c r="U330" s="11"/>
      <c r="V330" s="11"/>
      <c r="W330" s="11"/>
      <c r="X330" s="25"/>
      <c r="Y330" s="21"/>
      <c r="AM330"/>
      <c r="AN330"/>
      <c r="AO330"/>
      <c r="AP330"/>
      <c r="AQ330"/>
      <c r="AR330"/>
      <c r="AS330"/>
      <c r="AT330"/>
    </row>
    <row r="331" spans="3:46" s="1" customFormat="1" ht="15.75">
      <c r="C331" s="14" t="s">
        <v>75</v>
      </c>
      <c r="D331"/>
      <c r="E331" s="41"/>
      <c r="F331" s="43"/>
      <c r="G331" s="9"/>
      <c r="H331" s="42"/>
      <c r="I331" s="44"/>
      <c r="J331"/>
      <c r="K331"/>
      <c r="L331" s="13"/>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row>
    <row r="332" spans="3:46" s="1" customFormat="1" ht="12.75">
      <c r="C332"/>
      <c r="D332"/>
      <c r="E332"/>
      <c r="F332"/>
      <c r="G332"/>
      <c r="H332"/>
      <c r="I332"/>
      <c r="J332"/>
      <c r="K332"/>
      <c r="L332" s="13"/>
      <c r="M332" t="str">
        <f>"Impact by Reach (AF/"&amp;$F$3</f>
        <v>Impact by Reach (AF/Annum)</v>
      </c>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row>
    <row r="333" spans="3:46" s="1" customFormat="1" ht="12.75">
      <c r="C333" s="2" t="s">
        <v>0</v>
      </c>
      <c r="D333" s="2" t="s">
        <v>1</v>
      </c>
      <c r="E333" s="2" t="s">
        <v>48</v>
      </c>
      <c r="F333" s="2" t="s">
        <v>5</v>
      </c>
      <c r="G333" s="2" t="s">
        <v>6</v>
      </c>
      <c r="H333" s="2" t="s">
        <v>8</v>
      </c>
      <c r="I333" s="198" t="s">
        <v>35</v>
      </c>
      <c r="J333" s="198"/>
      <c r="K333" s="5" t="s">
        <v>10</v>
      </c>
      <c r="L333" s="13"/>
      <c r="M333" s="2" t="s">
        <v>12</v>
      </c>
      <c r="N333" s="2" t="s">
        <v>13</v>
      </c>
      <c r="O333" s="2" t="s">
        <v>14</v>
      </c>
      <c r="P333" s="2" t="s">
        <v>15</v>
      </c>
      <c r="Q333" s="2" t="s">
        <v>16</v>
      </c>
      <c r="R333" s="2" t="s">
        <v>17</v>
      </c>
      <c r="S333" s="2" t="s">
        <v>18</v>
      </c>
      <c r="T333" s="2" t="s">
        <v>19</v>
      </c>
      <c r="U333" s="2" t="s">
        <v>20</v>
      </c>
      <c r="V333" s="2" t="s">
        <v>21</v>
      </c>
      <c r="W333" s="2" t="s">
        <v>22</v>
      </c>
      <c r="X333"/>
      <c r="Y333"/>
      <c r="Z333"/>
      <c r="AA333"/>
      <c r="AB333"/>
      <c r="AC333"/>
      <c r="AD333"/>
      <c r="AE333"/>
      <c r="AF333"/>
      <c r="AG333"/>
      <c r="AH333"/>
      <c r="AI333"/>
      <c r="AJ333"/>
      <c r="AK333"/>
      <c r="AL333"/>
      <c r="AM333"/>
      <c r="AN333"/>
      <c r="AO333"/>
      <c r="AP333"/>
      <c r="AQ333"/>
      <c r="AR333"/>
      <c r="AS333"/>
      <c r="AT333"/>
    </row>
    <row r="334" spans="3:46" s="1" customFormat="1" ht="13.5" thickBot="1">
      <c r="C334" s="3"/>
      <c r="D334" s="3" t="s">
        <v>2</v>
      </c>
      <c r="E334" s="3" t="s">
        <v>3</v>
      </c>
      <c r="F334" s="3" t="s">
        <v>4</v>
      </c>
      <c r="G334" s="3" t="s">
        <v>7</v>
      </c>
      <c r="H334" s="3" t="s">
        <v>9</v>
      </c>
      <c r="I334" s="69" t="s">
        <v>44</v>
      </c>
      <c r="J334" s="68" t="s">
        <v>45</v>
      </c>
      <c r="K334" s="6" t="s">
        <v>11</v>
      </c>
      <c r="L334" s="13"/>
      <c r="M334" s="3" t="s">
        <v>23</v>
      </c>
      <c r="N334" s="3" t="s">
        <v>24</v>
      </c>
      <c r="O334" s="3" t="s">
        <v>25</v>
      </c>
      <c r="P334" s="3" t="s">
        <v>26</v>
      </c>
      <c r="Q334" s="3" t="s">
        <v>27</v>
      </c>
      <c r="R334" s="3" t="s">
        <v>28</v>
      </c>
      <c r="S334" s="3" t="s">
        <v>19</v>
      </c>
      <c r="T334" s="3"/>
      <c r="U334" s="3" t="s">
        <v>21</v>
      </c>
      <c r="V334" s="3"/>
      <c r="W334" s="3" t="s">
        <v>29</v>
      </c>
      <c r="X334"/>
      <c r="Y334"/>
      <c r="Z334"/>
      <c r="AA334"/>
      <c r="AB334"/>
      <c r="AC334"/>
      <c r="AD334"/>
      <c r="AE334"/>
      <c r="AF334"/>
      <c r="AG334"/>
      <c r="AH334"/>
      <c r="AI334"/>
      <c r="AJ334"/>
      <c r="AK334"/>
      <c r="AL334"/>
      <c r="AM334"/>
      <c r="AN334"/>
      <c r="AO334"/>
      <c r="AP334"/>
      <c r="AQ334"/>
      <c r="AR334"/>
      <c r="AS334"/>
      <c r="AT334"/>
    </row>
    <row r="335" spans="3:46" s="1" customFormat="1" ht="16.5" thickTop="1">
      <c r="C335" s="14" t="s">
        <v>53</v>
      </c>
      <c r="D335" s="10"/>
      <c r="E335" s="10"/>
      <c r="F335" s="10"/>
      <c r="G335" s="10"/>
      <c r="H335" s="10"/>
      <c r="I335" s="10"/>
      <c r="J335" s="10"/>
      <c r="K335" s="4"/>
      <c r="L335" s="13"/>
      <c r="M335" s="10"/>
      <c r="N335" s="10"/>
      <c r="O335" s="10"/>
      <c r="P335" s="10"/>
      <c r="Q335" s="10"/>
      <c r="R335" s="10"/>
      <c r="S335" s="10"/>
      <c r="T335" s="10"/>
      <c r="U335" s="10"/>
      <c r="V335" s="10"/>
      <c r="W335" s="10"/>
      <c r="X335"/>
      <c r="Y335"/>
      <c r="Z335"/>
      <c r="AA335"/>
      <c r="AB335"/>
      <c r="AC335"/>
      <c r="AD335"/>
      <c r="AE335"/>
      <c r="AF335"/>
      <c r="AG335"/>
      <c r="AH335"/>
      <c r="AI335"/>
      <c r="AJ335"/>
      <c r="AK335"/>
      <c r="AL335"/>
      <c r="AM335"/>
      <c r="AN335"/>
      <c r="AO335"/>
      <c r="AP335"/>
      <c r="AQ335"/>
      <c r="AR335"/>
      <c r="AS335"/>
      <c r="AT335"/>
    </row>
    <row r="336" spans="3:46" s="1" customFormat="1" ht="12.75">
      <c r="C336" s="100" t="s">
        <v>64</v>
      </c>
      <c r="D336" s="100">
        <v>0.15</v>
      </c>
      <c r="E336" s="101">
        <v>40</v>
      </c>
      <c r="F336" s="101">
        <v>10</v>
      </c>
      <c r="G336" s="102">
        <v>19225</v>
      </c>
      <c r="H336" s="100"/>
      <c r="I336" s="100">
        <v>40</v>
      </c>
      <c r="J336" s="101">
        <f>I336/3</f>
        <v>13.333333333333334</v>
      </c>
      <c r="K336" s="100" t="s">
        <v>65</v>
      </c>
      <c r="L336" s="139" t="s">
        <v>40</v>
      </c>
      <c r="M336" s="77"/>
      <c r="N336" s="78"/>
      <c r="O336" s="78"/>
      <c r="P336" s="78"/>
      <c r="Q336" s="78"/>
      <c r="R336" s="78"/>
      <c r="S336" s="78"/>
      <c r="T336" s="78"/>
      <c r="U336" s="78"/>
      <c r="V336" s="78"/>
      <c r="W336" s="79"/>
      <c r="X336" s="22">
        <f>SUM(M336:W336)</f>
        <v>0</v>
      </c>
      <c r="Y336" s="21"/>
      <c r="AM336"/>
      <c r="AN336"/>
      <c r="AO336"/>
      <c r="AP336"/>
      <c r="AQ336"/>
      <c r="AR336"/>
      <c r="AS336"/>
      <c r="AT336"/>
    </row>
    <row r="337" spans="3:46" s="1" customFormat="1" ht="12.75">
      <c r="C337" s="100" t="str">
        <f aca="true" t="shared" si="237" ref="C337:J337">C336</f>
        <v>35-2241A</v>
      </c>
      <c r="D337" s="100">
        <f t="shared" si="237"/>
        <v>0.15</v>
      </c>
      <c r="E337" s="100">
        <f t="shared" si="237"/>
        <v>40</v>
      </c>
      <c r="F337" s="101">
        <f t="shared" si="237"/>
        <v>10</v>
      </c>
      <c r="G337" s="102">
        <f t="shared" si="237"/>
        <v>19225</v>
      </c>
      <c r="H337" s="100">
        <f t="shared" si="237"/>
        <v>0</v>
      </c>
      <c r="I337" s="100">
        <f t="shared" si="237"/>
        <v>40</v>
      </c>
      <c r="J337" s="101">
        <f t="shared" si="237"/>
        <v>13.333333333333334</v>
      </c>
      <c r="K337" s="100" t="s">
        <v>59</v>
      </c>
      <c r="L337" s="139" t="s">
        <v>41</v>
      </c>
      <c r="M337" s="80"/>
      <c r="N337" s="11"/>
      <c r="O337" s="11"/>
      <c r="P337" s="11"/>
      <c r="Q337" s="11"/>
      <c r="R337" s="11"/>
      <c r="S337" s="11"/>
      <c r="T337" s="11"/>
      <c r="U337" s="11"/>
      <c r="V337" s="11"/>
      <c r="W337" s="81"/>
      <c r="X337" s="22">
        <f>SUM(M337:W337)</f>
        <v>0</v>
      </c>
      <c r="AM337"/>
      <c r="AN337"/>
      <c r="AO337"/>
      <c r="AP337"/>
      <c r="AQ337"/>
      <c r="AR337"/>
      <c r="AS337"/>
      <c r="AT337"/>
    </row>
    <row r="338" spans="3:46" s="1" customFormat="1" ht="15.75">
      <c r="C338" s="14" t="s">
        <v>54</v>
      </c>
      <c r="D338"/>
      <c r="E338"/>
      <c r="F338"/>
      <c r="G338"/>
      <c r="H338"/>
      <c r="I338"/>
      <c r="J338" s="70"/>
      <c r="K338"/>
      <c r="L338" s="139"/>
      <c r="M338" s="82"/>
      <c r="N338" s="83"/>
      <c r="O338" s="83"/>
      <c r="P338" s="83"/>
      <c r="Q338" s="83"/>
      <c r="R338" s="83"/>
      <c r="S338" s="83"/>
      <c r="T338" s="83"/>
      <c r="U338" s="83"/>
      <c r="V338" s="83"/>
      <c r="W338" s="84"/>
      <c r="X338"/>
      <c r="Y338"/>
      <c r="Z338"/>
      <c r="AM338"/>
      <c r="AN338"/>
      <c r="AO338"/>
      <c r="AP338"/>
      <c r="AQ338"/>
      <c r="AR338"/>
      <c r="AS338"/>
      <c r="AT338"/>
    </row>
    <row r="339" spans="3:46" s="1" customFormat="1" ht="12.75">
      <c r="C339" s="100" t="str">
        <f aca="true" t="shared" si="238" ref="C339:K339">C336</f>
        <v>35-2241A</v>
      </c>
      <c r="D339" s="100">
        <f t="shared" si="238"/>
        <v>0.15</v>
      </c>
      <c r="E339" s="100">
        <f t="shared" si="238"/>
        <v>40</v>
      </c>
      <c r="F339" s="101">
        <f t="shared" si="238"/>
        <v>10</v>
      </c>
      <c r="G339" s="102">
        <f t="shared" si="238"/>
        <v>19225</v>
      </c>
      <c r="H339" s="100">
        <f t="shared" si="238"/>
        <v>0</v>
      </c>
      <c r="I339" s="100">
        <f t="shared" si="238"/>
        <v>40</v>
      </c>
      <c r="J339" s="101">
        <f t="shared" si="238"/>
        <v>13.333333333333334</v>
      </c>
      <c r="K339" s="100" t="str">
        <f t="shared" si="238"/>
        <v>SP072131</v>
      </c>
      <c r="L339" s="139" t="s">
        <v>42</v>
      </c>
      <c r="M339" s="80"/>
      <c r="N339" s="11"/>
      <c r="O339" s="11"/>
      <c r="P339" s="11"/>
      <c r="Q339" s="11"/>
      <c r="R339" s="11"/>
      <c r="S339" s="11"/>
      <c r="T339" s="11"/>
      <c r="U339" s="11"/>
      <c r="V339" s="11"/>
      <c r="W339" s="81"/>
      <c r="X339" s="22">
        <f>SUM(M339:W339)</f>
        <v>0</v>
      </c>
      <c r="Y339" s="21"/>
      <c r="Z339"/>
      <c r="AM339"/>
      <c r="AN339"/>
      <c r="AO339"/>
      <c r="AP339"/>
      <c r="AQ339"/>
      <c r="AR339"/>
      <c r="AS339"/>
      <c r="AT339"/>
    </row>
    <row r="340" spans="3:46" s="1" customFormat="1" ht="12.75">
      <c r="C340" s="103" t="str">
        <f aca="true" t="shared" si="239" ref="C340:H340">C336</f>
        <v>35-2241A</v>
      </c>
      <c r="D340" s="103">
        <f t="shared" si="239"/>
        <v>0.15</v>
      </c>
      <c r="E340" s="103">
        <f t="shared" si="239"/>
        <v>40</v>
      </c>
      <c r="F340" s="104">
        <f t="shared" si="239"/>
        <v>10</v>
      </c>
      <c r="G340" s="105">
        <f t="shared" si="239"/>
        <v>19225</v>
      </c>
      <c r="H340" s="103">
        <f t="shared" si="239"/>
        <v>0</v>
      </c>
      <c r="I340" s="103">
        <f>I336</f>
        <v>40</v>
      </c>
      <c r="J340" s="104">
        <f>J336</f>
        <v>13.333333333333334</v>
      </c>
      <c r="K340" s="103" t="str">
        <f>K337</f>
        <v>SP081159</v>
      </c>
      <c r="L340" s="139" t="s">
        <v>43</v>
      </c>
      <c r="M340" s="85"/>
      <c r="N340" s="86"/>
      <c r="O340" s="86"/>
      <c r="P340" s="86"/>
      <c r="Q340" s="86"/>
      <c r="R340" s="86"/>
      <c r="S340" s="86"/>
      <c r="T340" s="86"/>
      <c r="U340" s="86"/>
      <c r="V340" s="86"/>
      <c r="W340" s="87"/>
      <c r="X340" s="22">
        <f>SUM(M340:W340)</f>
        <v>0</v>
      </c>
      <c r="Y340" s="21"/>
      <c r="Z340"/>
      <c r="AM340"/>
      <c r="AN340"/>
      <c r="AO340"/>
      <c r="AP340"/>
      <c r="AQ340"/>
      <c r="AR340"/>
      <c r="AS340"/>
      <c r="AT340"/>
    </row>
    <row r="341" spans="3:46" s="1" customFormat="1" ht="12.75">
      <c r="C341" s="18"/>
      <c r="D341" s="18"/>
      <c r="E341" s="19"/>
      <c r="F341" s="19"/>
      <c r="G341" s="20"/>
      <c r="H341" s="18"/>
      <c r="I341" s="18"/>
      <c r="L341" s="140"/>
      <c r="M341" s="7"/>
      <c r="N341" s="7"/>
      <c r="O341" s="7"/>
      <c r="P341" s="7"/>
      <c r="Q341" s="7"/>
      <c r="R341" s="7"/>
      <c r="S341" s="7"/>
      <c r="T341" s="7"/>
      <c r="U341" s="7"/>
      <c r="V341" s="7"/>
      <c r="W341" s="22"/>
      <c r="AM341"/>
      <c r="AN341"/>
      <c r="AO341"/>
      <c r="AP341"/>
      <c r="AQ341"/>
      <c r="AR341"/>
      <c r="AS341"/>
      <c r="AT341"/>
    </row>
    <row r="342" spans="3:46" s="1" customFormat="1" ht="12.75">
      <c r="C342" s="18"/>
      <c r="D342" s="18"/>
      <c r="E342" s="18"/>
      <c r="F342" s="19"/>
      <c r="G342" s="19"/>
      <c r="H342" s="40" t="s">
        <v>33</v>
      </c>
      <c r="I342" s="62"/>
      <c r="J342" s="2"/>
      <c r="K342" s="2"/>
      <c r="L342" s="29" t="s">
        <v>84</v>
      </c>
      <c r="M342" s="30">
        <f>IF(M337=0,0,IF(M336=0,1,((M337/M336)-1)))</f>
        <v>0</v>
      </c>
      <c r="N342" s="30">
        <f aca="true" t="shared" si="240" ref="N342:W342">IF(N337=0,0,IF(N336=0,1,((N337/N336)-1)))</f>
        <v>0</v>
      </c>
      <c r="O342" s="30">
        <f t="shared" si="240"/>
        <v>0</v>
      </c>
      <c r="P342" s="30">
        <f t="shared" si="240"/>
        <v>0</v>
      </c>
      <c r="Q342" s="30">
        <f t="shared" si="240"/>
        <v>0</v>
      </c>
      <c r="R342" s="30">
        <f t="shared" si="240"/>
        <v>0</v>
      </c>
      <c r="S342" s="30">
        <f t="shared" si="240"/>
        <v>0</v>
      </c>
      <c r="T342" s="30">
        <f t="shared" si="240"/>
        <v>0</v>
      </c>
      <c r="U342" s="30">
        <f t="shared" si="240"/>
        <v>0</v>
      </c>
      <c r="V342" s="30">
        <f t="shared" si="240"/>
        <v>0</v>
      </c>
      <c r="W342" s="31">
        <f t="shared" si="240"/>
        <v>0</v>
      </c>
      <c r="X342"/>
      <c r="Y342"/>
      <c r="Z342" s="62"/>
      <c r="AA342" s="29" t="s">
        <v>30</v>
      </c>
      <c r="AB342" s="73">
        <f aca="true" t="shared" si="241" ref="AB342:AL342">IF(M342&gt;0.1,1,0)</f>
        <v>0</v>
      </c>
      <c r="AC342" s="73">
        <f t="shared" si="241"/>
        <v>0</v>
      </c>
      <c r="AD342" s="73">
        <f t="shared" si="241"/>
        <v>0</v>
      </c>
      <c r="AE342" s="73">
        <f t="shared" si="241"/>
        <v>0</v>
      </c>
      <c r="AF342" s="73">
        <f t="shared" si="241"/>
        <v>0</v>
      </c>
      <c r="AG342" s="73">
        <f t="shared" si="241"/>
        <v>0</v>
      </c>
      <c r="AH342" s="73">
        <f t="shared" si="241"/>
        <v>0</v>
      </c>
      <c r="AI342" s="73">
        <f t="shared" si="241"/>
        <v>0</v>
      </c>
      <c r="AJ342" s="73">
        <f t="shared" si="241"/>
        <v>0</v>
      </c>
      <c r="AK342" s="73">
        <f t="shared" si="241"/>
        <v>0</v>
      </c>
      <c r="AL342" s="74">
        <f t="shared" si="241"/>
        <v>0</v>
      </c>
      <c r="AM342"/>
      <c r="AN342"/>
      <c r="AO342"/>
      <c r="AP342"/>
      <c r="AQ342"/>
      <c r="AR342"/>
      <c r="AS342"/>
      <c r="AT342"/>
    </row>
    <row r="343" spans="3:46" s="1" customFormat="1" ht="12.75">
      <c r="C343" s="18"/>
      <c r="D343" s="18"/>
      <c r="E343" s="18"/>
      <c r="F343" s="19"/>
      <c r="G343" s="19"/>
      <c r="H343" s="20"/>
      <c r="I343" s="63"/>
      <c r="J343" s="4"/>
      <c r="K343" s="10"/>
      <c r="L343" s="13" t="str">
        <f>"Mitigation Check 2: &gt; "&amp;TRUNC($E$3,0)&amp;$F$4</f>
        <v>Mitigation Check 2: &gt; 6 AF/A:</v>
      </c>
      <c r="M343" s="11">
        <f aca="true" t="shared" si="242" ref="M343:W343">M337-M336</f>
        <v>0</v>
      </c>
      <c r="N343" s="11">
        <f t="shared" si="242"/>
        <v>0</v>
      </c>
      <c r="O343" s="11">
        <f t="shared" si="242"/>
        <v>0</v>
      </c>
      <c r="P343" s="11">
        <f t="shared" si="242"/>
        <v>0</v>
      </c>
      <c r="Q343" s="11">
        <f t="shared" si="242"/>
        <v>0</v>
      </c>
      <c r="R343" s="11">
        <f t="shared" si="242"/>
        <v>0</v>
      </c>
      <c r="S343" s="11">
        <f t="shared" si="242"/>
        <v>0</v>
      </c>
      <c r="T343" s="11">
        <f t="shared" si="242"/>
        <v>0</v>
      </c>
      <c r="U343" s="11">
        <f t="shared" si="242"/>
        <v>0</v>
      </c>
      <c r="V343" s="11">
        <f t="shared" si="242"/>
        <v>0</v>
      </c>
      <c r="W343" s="33">
        <f t="shared" si="242"/>
        <v>0</v>
      </c>
      <c r="X343"/>
      <c r="Y343"/>
      <c r="Z343" s="63"/>
      <c r="AA343" s="12" t="s">
        <v>30</v>
      </c>
      <c r="AB343" s="24">
        <f aca="true" t="shared" si="243" ref="AB343:AL343">IF(M343&gt;$E$3,1,0)</f>
        <v>0</v>
      </c>
      <c r="AC343" s="24">
        <f t="shared" si="243"/>
        <v>0</v>
      </c>
      <c r="AD343" s="24">
        <f t="shared" si="243"/>
        <v>0</v>
      </c>
      <c r="AE343" s="24">
        <f t="shared" si="243"/>
        <v>0</v>
      </c>
      <c r="AF343" s="24">
        <f t="shared" si="243"/>
        <v>0</v>
      </c>
      <c r="AG343" s="24">
        <f t="shared" si="243"/>
        <v>0</v>
      </c>
      <c r="AH343" s="24">
        <f t="shared" si="243"/>
        <v>0</v>
      </c>
      <c r="AI343" s="24">
        <f t="shared" si="243"/>
        <v>0</v>
      </c>
      <c r="AJ343" s="24">
        <f t="shared" si="243"/>
        <v>0</v>
      </c>
      <c r="AK343" s="24">
        <f t="shared" si="243"/>
        <v>0</v>
      </c>
      <c r="AL343" s="32">
        <f t="shared" si="243"/>
        <v>0</v>
      </c>
      <c r="AM343"/>
      <c r="AN343"/>
      <c r="AO343"/>
      <c r="AP343"/>
      <c r="AQ343"/>
      <c r="AR343"/>
      <c r="AS343"/>
      <c r="AT343"/>
    </row>
    <row r="344" spans="3:46" s="1" customFormat="1" ht="12.75">
      <c r="C344" s="18"/>
      <c r="D344" s="18"/>
      <c r="E344" s="18"/>
      <c r="F344" s="19"/>
      <c r="G344" s="19"/>
      <c r="H344" s="20"/>
      <c r="I344" s="63"/>
      <c r="J344" s="4"/>
      <c r="K344" s="10"/>
      <c r="L344" s="12" t="s">
        <v>85</v>
      </c>
      <c r="M344" s="23">
        <f>IF($X337=0,0,(M337/$X337))</f>
        <v>0</v>
      </c>
      <c r="N344" s="23">
        <f aca="true" t="shared" si="244" ref="N344:W344">IF($X337=0,0,(N337/$X337))</f>
        <v>0</v>
      </c>
      <c r="O344" s="23">
        <f t="shared" si="244"/>
        <v>0</v>
      </c>
      <c r="P344" s="23">
        <f t="shared" si="244"/>
        <v>0</v>
      </c>
      <c r="Q344" s="23">
        <f t="shared" si="244"/>
        <v>0</v>
      </c>
      <c r="R344" s="23">
        <f t="shared" si="244"/>
        <v>0</v>
      </c>
      <c r="S344" s="23">
        <f t="shared" si="244"/>
        <v>0</v>
      </c>
      <c r="T344" s="23">
        <f t="shared" si="244"/>
        <v>0</v>
      </c>
      <c r="U344" s="23">
        <f t="shared" si="244"/>
        <v>0</v>
      </c>
      <c r="V344" s="23">
        <f t="shared" si="244"/>
        <v>0</v>
      </c>
      <c r="W344" s="34">
        <f t="shared" si="244"/>
        <v>0</v>
      </c>
      <c r="X344"/>
      <c r="Y344"/>
      <c r="Z344" s="64"/>
      <c r="AA344" s="38" t="s">
        <v>30</v>
      </c>
      <c r="AB344" s="75">
        <f aca="true" t="shared" si="245" ref="AB344:AL344">IF(M344&gt;0.1,1,0)</f>
        <v>0</v>
      </c>
      <c r="AC344" s="75">
        <f t="shared" si="245"/>
        <v>0</v>
      </c>
      <c r="AD344" s="75">
        <f t="shared" si="245"/>
        <v>0</v>
      </c>
      <c r="AE344" s="75">
        <f t="shared" si="245"/>
        <v>0</v>
      </c>
      <c r="AF344" s="75">
        <f t="shared" si="245"/>
        <v>0</v>
      </c>
      <c r="AG344" s="75">
        <f t="shared" si="245"/>
        <v>0</v>
      </c>
      <c r="AH344" s="75">
        <f t="shared" si="245"/>
        <v>0</v>
      </c>
      <c r="AI344" s="75">
        <f t="shared" si="245"/>
        <v>0</v>
      </c>
      <c r="AJ344" s="75">
        <f t="shared" si="245"/>
        <v>0</v>
      </c>
      <c r="AK344" s="75">
        <f t="shared" si="245"/>
        <v>0</v>
      </c>
      <c r="AL344" s="76">
        <f t="shared" si="245"/>
        <v>0</v>
      </c>
      <c r="AM344"/>
      <c r="AN344"/>
      <c r="AO344"/>
      <c r="AP344"/>
      <c r="AQ344"/>
      <c r="AR344"/>
      <c r="AS344"/>
      <c r="AT344"/>
    </row>
    <row r="345" spans="3:46" s="1" customFormat="1" ht="12.75">
      <c r="C345" s="18"/>
      <c r="D345" s="18"/>
      <c r="E345" s="18"/>
      <c r="F345" s="19"/>
      <c r="G345" s="19"/>
      <c r="H345" s="20"/>
      <c r="I345" s="63"/>
      <c r="J345" s="4"/>
      <c r="K345" s="10"/>
      <c r="L345" s="12" t="s">
        <v>31</v>
      </c>
      <c r="M345" s="10" t="str">
        <f aca="true" t="shared" si="246" ref="M345:W345">IF(SUM(AB342,AB343,AB344)=3,"YES","NO")</f>
        <v>NO</v>
      </c>
      <c r="N345" s="10" t="str">
        <f t="shared" si="246"/>
        <v>NO</v>
      </c>
      <c r="O345" s="10" t="str">
        <f t="shared" si="246"/>
        <v>NO</v>
      </c>
      <c r="P345" s="10" t="str">
        <f t="shared" si="246"/>
        <v>NO</v>
      </c>
      <c r="Q345" s="10" t="str">
        <f t="shared" si="246"/>
        <v>NO</v>
      </c>
      <c r="R345" s="10" t="str">
        <f t="shared" si="246"/>
        <v>NO</v>
      </c>
      <c r="S345" s="10" t="str">
        <f t="shared" si="246"/>
        <v>NO</v>
      </c>
      <c r="T345" s="10" t="str">
        <f t="shared" si="246"/>
        <v>NO</v>
      </c>
      <c r="U345" s="10" t="str">
        <f t="shared" si="246"/>
        <v>NO</v>
      </c>
      <c r="V345" s="10" t="str">
        <f t="shared" si="246"/>
        <v>NO</v>
      </c>
      <c r="W345" s="35" t="str">
        <f t="shared" si="246"/>
        <v>NO</v>
      </c>
      <c r="X345"/>
      <c r="Y345"/>
      <c r="AM345"/>
      <c r="AN345"/>
      <c r="AO345"/>
      <c r="AP345"/>
      <c r="AQ345"/>
      <c r="AR345"/>
      <c r="AS345"/>
      <c r="AT345"/>
    </row>
    <row r="346" spans="3:46" s="1" customFormat="1" ht="12.75">
      <c r="C346" s="18"/>
      <c r="D346" s="18"/>
      <c r="E346" s="18"/>
      <c r="F346" s="19"/>
      <c r="G346" s="19"/>
      <c r="H346" s="20"/>
      <c r="I346" s="64"/>
      <c r="J346" s="36"/>
      <c r="K346" s="37"/>
      <c r="L346" s="38" t="s">
        <v>32</v>
      </c>
      <c r="M346" s="8">
        <f aca="true" t="shared" si="247" ref="M346:W346">M337-M336</f>
        <v>0</v>
      </c>
      <c r="N346" s="8">
        <f t="shared" si="247"/>
        <v>0</v>
      </c>
      <c r="O346" s="8">
        <f t="shared" si="247"/>
        <v>0</v>
      </c>
      <c r="P346" s="8">
        <f t="shared" si="247"/>
        <v>0</v>
      </c>
      <c r="Q346" s="8">
        <f t="shared" si="247"/>
        <v>0</v>
      </c>
      <c r="R346" s="8">
        <f t="shared" si="247"/>
        <v>0</v>
      </c>
      <c r="S346" s="8">
        <f t="shared" si="247"/>
        <v>0</v>
      </c>
      <c r="T346" s="8">
        <f t="shared" si="247"/>
        <v>0</v>
      </c>
      <c r="U346" s="8">
        <f t="shared" si="247"/>
        <v>0</v>
      </c>
      <c r="V346" s="8">
        <f t="shared" si="247"/>
        <v>0</v>
      </c>
      <c r="W346" s="39">
        <f t="shared" si="247"/>
        <v>0</v>
      </c>
      <c r="X346"/>
      <c r="Y346"/>
      <c r="AM346"/>
      <c r="AN346"/>
      <c r="AO346"/>
      <c r="AP346"/>
      <c r="AQ346"/>
      <c r="AR346"/>
      <c r="AS346"/>
      <c r="AT346"/>
    </row>
    <row r="347" spans="3:46" s="1" customFormat="1" ht="12.75">
      <c r="C347" s="18"/>
      <c r="D347" s="18"/>
      <c r="E347" s="18"/>
      <c r="F347" s="19"/>
      <c r="G347" s="19"/>
      <c r="H347" s="20"/>
      <c r="J347" s="18"/>
      <c r="L347" s="13"/>
      <c r="M347" s="7"/>
      <c r="N347" s="7"/>
      <c r="O347" s="7"/>
      <c r="P347" s="7"/>
      <c r="Q347" s="7"/>
      <c r="R347" s="7"/>
      <c r="S347" s="7"/>
      <c r="T347" s="7"/>
      <c r="U347" s="7"/>
      <c r="V347" s="7"/>
      <c r="W347" s="7"/>
      <c r="X347"/>
      <c r="Y347"/>
      <c r="AM347"/>
      <c r="AN347"/>
      <c r="AO347"/>
      <c r="AP347"/>
      <c r="AQ347"/>
      <c r="AR347"/>
      <c r="AS347"/>
      <c r="AT347"/>
    </row>
    <row r="348" spans="3:46" s="1" customFormat="1" ht="12.75">
      <c r="C348" s="18"/>
      <c r="D348" s="18"/>
      <c r="E348" s="18"/>
      <c r="F348" s="19"/>
      <c r="G348" s="19"/>
      <c r="H348" s="40" t="s">
        <v>34</v>
      </c>
      <c r="I348" s="62"/>
      <c r="J348" s="2"/>
      <c r="K348" s="2"/>
      <c r="L348" s="29" t="s">
        <v>84</v>
      </c>
      <c r="M348" s="30">
        <f>IF(M340=0,0,IF(M339=0,1,((M340/M339)-1)))</f>
        <v>0</v>
      </c>
      <c r="N348" s="30">
        <f aca="true" t="shared" si="248" ref="N348:W348">IF(N340=0,0,IF(N339=0,1,((N340/N339)-1)))</f>
        <v>0</v>
      </c>
      <c r="O348" s="30">
        <f t="shared" si="248"/>
        <v>0</v>
      </c>
      <c r="P348" s="30">
        <f t="shared" si="248"/>
        <v>0</v>
      </c>
      <c r="Q348" s="30">
        <f t="shared" si="248"/>
        <v>0</v>
      </c>
      <c r="R348" s="30">
        <f t="shared" si="248"/>
        <v>0</v>
      </c>
      <c r="S348" s="30">
        <f t="shared" si="248"/>
        <v>0</v>
      </c>
      <c r="T348" s="30">
        <f t="shared" si="248"/>
        <v>0</v>
      </c>
      <c r="U348" s="30">
        <f t="shared" si="248"/>
        <v>0</v>
      </c>
      <c r="V348" s="30">
        <f t="shared" si="248"/>
        <v>0</v>
      </c>
      <c r="W348" s="31">
        <f t="shared" si="248"/>
        <v>0</v>
      </c>
      <c r="X348" s="25"/>
      <c r="Y348" s="21"/>
      <c r="AM348"/>
      <c r="AN348"/>
      <c r="AO348"/>
      <c r="AP348"/>
      <c r="AQ348"/>
      <c r="AR348"/>
      <c r="AS348"/>
      <c r="AT348"/>
    </row>
    <row r="349" spans="3:46" s="1" customFormat="1" ht="12.75">
      <c r="C349" s="18"/>
      <c r="D349" s="18"/>
      <c r="E349" s="18"/>
      <c r="F349" s="19"/>
      <c r="G349" s="19"/>
      <c r="H349" s="20"/>
      <c r="I349" s="65"/>
      <c r="J349" s="4"/>
      <c r="K349" s="10"/>
      <c r="L349" s="13" t="str">
        <f>"Mitigation Check 2: &gt; "&amp;$E$3&amp;$F$4</f>
        <v>Mitigation Check 2: &gt; 6 AF/A:</v>
      </c>
      <c r="M349" s="11">
        <f>M340-M339</f>
        <v>0</v>
      </c>
      <c r="N349" s="11">
        <f aca="true" t="shared" si="249" ref="N349:W349">N340-N339</f>
        <v>0</v>
      </c>
      <c r="O349" s="11">
        <f t="shared" si="249"/>
        <v>0</v>
      </c>
      <c r="P349" s="11">
        <f t="shared" si="249"/>
        <v>0</v>
      </c>
      <c r="Q349" s="11">
        <f t="shared" si="249"/>
        <v>0</v>
      </c>
      <c r="R349" s="11">
        <f t="shared" si="249"/>
        <v>0</v>
      </c>
      <c r="S349" s="11">
        <f t="shared" si="249"/>
        <v>0</v>
      </c>
      <c r="T349" s="11">
        <f t="shared" si="249"/>
        <v>0</v>
      </c>
      <c r="U349" s="11">
        <f t="shared" si="249"/>
        <v>0</v>
      </c>
      <c r="V349" s="11">
        <f t="shared" si="249"/>
        <v>0</v>
      </c>
      <c r="W349" s="33">
        <f t="shared" si="249"/>
        <v>0</v>
      </c>
      <c r="X349" s="25"/>
      <c r="Y349" s="21"/>
      <c r="Z349" s="62"/>
      <c r="AA349" s="29" t="s">
        <v>30</v>
      </c>
      <c r="AB349" s="73">
        <f aca="true" t="shared" si="250" ref="AB349:AL349">IF(M348&gt;0.1,1,0)</f>
        <v>0</v>
      </c>
      <c r="AC349" s="73">
        <f t="shared" si="250"/>
        <v>0</v>
      </c>
      <c r="AD349" s="73">
        <f t="shared" si="250"/>
        <v>0</v>
      </c>
      <c r="AE349" s="73">
        <f t="shared" si="250"/>
        <v>0</v>
      </c>
      <c r="AF349" s="73">
        <f t="shared" si="250"/>
        <v>0</v>
      </c>
      <c r="AG349" s="73">
        <f t="shared" si="250"/>
        <v>0</v>
      </c>
      <c r="AH349" s="73">
        <f t="shared" si="250"/>
        <v>0</v>
      </c>
      <c r="AI349" s="73">
        <f t="shared" si="250"/>
        <v>0</v>
      </c>
      <c r="AJ349" s="73">
        <f t="shared" si="250"/>
        <v>0</v>
      </c>
      <c r="AK349" s="73">
        <f t="shared" si="250"/>
        <v>0</v>
      </c>
      <c r="AL349" s="74">
        <f t="shared" si="250"/>
        <v>0</v>
      </c>
      <c r="AM349"/>
      <c r="AN349"/>
      <c r="AO349"/>
      <c r="AP349"/>
      <c r="AQ349"/>
      <c r="AR349"/>
      <c r="AS349"/>
      <c r="AT349"/>
    </row>
    <row r="350" spans="3:46" s="1" customFormat="1" ht="12.75">
      <c r="C350" s="18"/>
      <c r="D350" s="18"/>
      <c r="E350" s="18"/>
      <c r="F350" s="19"/>
      <c r="G350" s="19"/>
      <c r="H350" s="20"/>
      <c r="I350" s="66"/>
      <c r="J350" s="47"/>
      <c r="K350" s="10"/>
      <c r="L350" s="12"/>
      <c r="M350" s="23"/>
      <c r="N350" s="23"/>
      <c r="O350" s="23"/>
      <c r="P350" s="23"/>
      <c r="Q350" s="23"/>
      <c r="R350" s="23"/>
      <c r="S350" s="23"/>
      <c r="T350" s="23"/>
      <c r="U350" s="23"/>
      <c r="V350" s="23"/>
      <c r="W350" s="34"/>
      <c r="X350" s="25"/>
      <c r="Y350" s="21"/>
      <c r="Z350" s="63"/>
      <c r="AA350" s="12" t="s">
        <v>30</v>
      </c>
      <c r="AB350" s="24">
        <f aca="true" t="shared" si="251" ref="AB350:AL350">IF(M349&gt;$E$3,1,0)</f>
        <v>0</v>
      </c>
      <c r="AC350" s="24">
        <f t="shared" si="251"/>
        <v>0</v>
      </c>
      <c r="AD350" s="24">
        <f t="shared" si="251"/>
        <v>0</v>
      </c>
      <c r="AE350" s="24">
        <f t="shared" si="251"/>
        <v>0</v>
      </c>
      <c r="AF350" s="24">
        <f t="shared" si="251"/>
        <v>0</v>
      </c>
      <c r="AG350" s="24">
        <f t="shared" si="251"/>
        <v>0</v>
      </c>
      <c r="AH350" s="24">
        <f t="shared" si="251"/>
        <v>0</v>
      </c>
      <c r="AI350" s="24">
        <f t="shared" si="251"/>
        <v>0</v>
      </c>
      <c r="AJ350" s="24">
        <f t="shared" si="251"/>
        <v>0</v>
      </c>
      <c r="AK350" s="24">
        <f t="shared" si="251"/>
        <v>0</v>
      </c>
      <c r="AL350" s="32">
        <f t="shared" si="251"/>
        <v>0</v>
      </c>
      <c r="AM350"/>
      <c r="AN350"/>
      <c r="AO350"/>
      <c r="AP350"/>
      <c r="AQ350"/>
      <c r="AR350"/>
      <c r="AS350"/>
      <c r="AT350"/>
    </row>
    <row r="351" spans="3:46" s="1" customFormat="1" ht="12.75">
      <c r="C351" s="18"/>
      <c r="D351" s="18"/>
      <c r="E351" s="18"/>
      <c r="F351" s="19"/>
      <c r="G351" s="19"/>
      <c r="H351" s="20"/>
      <c r="I351" s="65"/>
      <c r="J351" s="4"/>
      <c r="K351" s="10"/>
      <c r="L351" s="12" t="s">
        <v>31</v>
      </c>
      <c r="M351" s="10" t="str">
        <f aca="true" t="shared" si="252" ref="M351:W351">IF(SUM(AB349,AB350)=2,"YES","NO")</f>
        <v>NO</v>
      </c>
      <c r="N351" s="10" t="str">
        <f t="shared" si="252"/>
        <v>NO</v>
      </c>
      <c r="O351" s="10" t="str">
        <f t="shared" si="252"/>
        <v>NO</v>
      </c>
      <c r="P351" s="10" t="str">
        <f t="shared" si="252"/>
        <v>NO</v>
      </c>
      <c r="Q351" s="10" t="str">
        <f t="shared" si="252"/>
        <v>NO</v>
      </c>
      <c r="R351" s="10" t="str">
        <f t="shared" si="252"/>
        <v>NO</v>
      </c>
      <c r="S351" s="10" t="str">
        <f t="shared" si="252"/>
        <v>NO</v>
      </c>
      <c r="T351" s="10" t="str">
        <f t="shared" si="252"/>
        <v>NO</v>
      </c>
      <c r="U351" s="10" t="str">
        <f t="shared" si="252"/>
        <v>NO</v>
      </c>
      <c r="V351" s="10" t="str">
        <f t="shared" si="252"/>
        <v>NO</v>
      </c>
      <c r="W351" s="35" t="str">
        <f t="shared" si="252"/>
        <v>NO</v>
      </c>
      <c r="X351" s="25"/>
      <c r="Y351" s="21"/>
      <c r="Z351" s="64"/>
      <c r="AA351" s="38"/>
      <c r="AB351" s="75"/>
      <c r="AC351" s="75"/>
      <c r="AD351" s="75"/>
      <c r="AE351" s="75"/>
      <c r="AF351" s="75"/>
      <c r="AG351" s="75"/>
      <c r="AH351" s="75"/>
      <c r="AI351" s="75"/>
      <c r="AJ351" s="75"/>
      <c r="AK351" s="75"/>
      <c r="AL351" s="76"/>
      <c r="AM351"/>
      <c r="AN351"/>
      <c r="AO351"/>
      <c r="AP351"/>
      <c r="AQ351"/>
      <c r="AR351"/>
      <c r="AS351"/>
      <c r="AT351"/>
    </row>
    <row r="352" spans="3:46" s="1" customFormat="1" ht="12.75">
      <c r="C352" s="18"/>
      <c r="D352" s="18"/>
      <c r="E352" s="18"/>
      <c r="F352" s="19"/>
      <c r="G352" s="19"/>
      <c r="H352" s="20"/>
      <c r="I352" s="67"/>
      <c r="J352" s="36"/>
      <c r="K352" s="37"/>
      <c r="L352" s="38" t="s">
        <v>32</v>
      </c>
      <c r="M352" s="8">
        <f>M340-M339</f>
        <v>0</v>
      </c>
      <c r="N352" s="8">
        <f aca="true" t="shared" si="253" ref="N352:W352">N340-N339</f>
        <v>0</v>
      </c>
      <c r="O352" s="8">
        <f t="shared" si="253"/>
        <v>0</v>
      </c>
      <c r="P352" s="8">
        <f t="shared" si="253"/>
        <v>0</v>
      </c>
      <c r="Q352" s="8">
        <f t="shared" si="253"/>
        <v>0</v>
      </c>
      <c r="R352" s="8">
        <f t="shared" si="253"/>
        <v>0</v>
      </c>
      <c r="S352" s="8">
        <f t="shared" si="253"/>
        <v>0</v>
      </c>
      <c r="T352" s="8">
        <f t="shared" si="253"/>
        <v>0</v>
      </c>
      <c r="U352" s="8">
        <f t="shared" si="253"/>
        <v>0</v>
      </c>
      <c r="V352" s="8">
        <f t="shared" si="253"/>
        <v>0</v>
      </c>
      <c r="W352" s="39">
        <f t="shared" si="253"/>
        <v>0</v>
      </c>
      <c r="X352" s="25"/>
      <c r="Y352" s="21"/>
      <c r="AM352"/>
      <c r="AN352"/>
      <c r="AO352"/>
      <c r="AP352"/>
      <c r="AQ352"/>
      <c r="AR352"/>
      <c r="AS352"/>
      <c r="AT352"/>
    </row>
    <row r="353" spans="3:46" s="1" customFormat="1" ht="12.75">
      <c r="C353" s="18"/>
      <c r="D353" s="18"/>
      <c r="E353" s="19"/>
      <c r="F353" s="19"/>
      <c r="G353" s="20"/>
      <c r="H353" s="18"/>
      <c r="I353" s="18"/>
      <c r="K353" s="13"/>
      <c r="L353" s="140"/>
      <c r="M353" s="7"/>
      <c r="N353" s="7"/>
      <c r="O353" s="7"/>
      <c r="P353" s="7"/>
      <c r="Q353" s="7"/>
      <c r="R353" s="7"/>
      <c r="S353" s="7"/>
      <c r="T353" s="7"/>
      <c r="U353" s="7"/>
      <c r="V353" s="7"/>
      <c r="W353" s="25"/>
      <c r="X353" s="21"/>
      <c r="AM353"/>
      <c r="AN353"/>
      <c r="AO353"/>
      <c r="AP353"/>
      <c r="AQ353"/>
      <c r="AR353"/>
      <c r="AS353"/>
      <c r="AT353"/>
    </row>
    <row r="354" spans="3:46" s="1" customFormat="1" ht="15.75">
      <c r="C354" s="14" t="s">
        <v>75</v>
      </c>
      <c r="D354"/>
      <c r="E354" s="41"/>
      <c r="F354" s="43"/>
      <c r="G354" s="9"/>
      <c r="H354" s="42"/>
      <c r="I354" s="44"/>
      <c r="J354"/>
      <c r="K354"/>
      <c r="L354" s="13"/>
      <c r="M354"/>
      <c r="N354"/>
      <c r="O354"/>
      <c r="P354"/>
      <c r="Q354"/>
      <c r="R354"/>
      <c r="S354"/>
      <c r="T354"/>
      <c r="U354"/>
      <c r="V354"/>
      <c r="W354"/>
      <c r="X354"/>
      <c r="Y354"/>
      <c r="AM354"/>
      <c r="AN354"/>
      <c r="AO354"/>
      <c r="AP354"/>
      <c r="AQ354"/>
      <c r="AR354"/>
      <c r="AS354"/>
      <c r="AT354"/>
    </row>
    <row r="355" spans="3:46" s="1" customFormat="1" ht="12.75">
      <c r="C355"/>
      <c r="D355"/>
      <c r="E355"/>
      <c r="F355"/>
      <c r="G355"/>
      <c r="H355"/>
      <c r="I355"/>
      <c r="J355"/>
      <c r="K355"/>
      <c r="L355" s="13"/>
      <c r="M355" t="str">
        <f>"Impact by Reach (AF/"&amp;$F$3</f>
        <v>Impact by Reach (AF/Annum)</v>
      </c>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row>
    <row r="356" spans="3:46" s="1" customFormat="1" ht="12.75">
      <c r="C356" s="2" t="s">
        <v>0</v>
      </c>
      <c r="D356" s="2" t="s">
        <v>1</v>
      </c>
      <c r="E356" s="2" t="s">
        <v>48</v>
      </c>
      <c r="F356" s="2" t="s">
        <v>5</v>
      </c>
      <c r="G356" s="2" t="s">
        <v>6</v>
      </c>
      <c r="H356" s="2" t="s">
        <v>8</v>
      </c>
      <c r="I356" s="198" t="s">
        <v>35</v>
      </c>
      <c r="J356" s="198"/>
      <c r="K356" s="5" t="s">
        <v>10</v>
      </c>
      <c r="L356" s="13"/>
      <c r="M356" s="2" t="s">
        <v>12</v>
      </c>
      <c r="N356" s="2" t="s">
        <v>13</v>
      </c>
      <c r="O356" s="2" t="s">
        <v>14</v>
      </c>
      <c r="P356" s="2" t="s">
        <v>15</v>
      </c>
      <c r="Q356" s="2" t="s">
        <v>16</v>
      </c>
      <c r="R356" s="2" t="s">
        <v>17</v>
      </c>
      <c r="S356" s="2" t="s">
        <v>18</v>
      </c>
      <c r="T356" s="2" t="s">
        <v>19</v>
      </c>
      <c r="U356" s="2" t="s">
        <v>20</v>
      </c>
      <c r="V356" s="2" t="s">
        <v>21</v>
      </c>
      <c r="W356" s="2" t="s">
        <v>22</v>
      </c>
      <c r="X356"/>
      <c r="Y356"/>
      <c r="Z356"/>
      <c r="AA356"/>
      <c r="AB356"/>
      <c r="AC356"/>
      <c r="AD356"/>
      <c r="AE356"/>
      <c r="AF356"/>
      <c r="AG356"/>
      <c r="AH356"/>
      <c r="AI356"/>
      <c r="AJ356"/>
      <c r="AK356"/>
      <c r="AL356"/>
      <c r="AM356"/>
      <c r="AN356"/>
      <c r="AO356"/>
      <c r="AP356"/>
      <c r="AQ356"/>
      <c r="AR356"/>
      <c r="AS356"/>
      <c r="AT356"/>
    </row>
    <row r="357" spans="3:46" s="1" customFormat="1" ht="13.5" thickBot="1">
      <c r="C357" s="3"/>
      <c r="D357" s="3" t="s">
        <v>2</v>
      </c>
      <c r="E357" s="3" t="s">
        <v>3</v>
      </c>
      <c r="F357" s="3" t="s">
        <v>4</v>
      </c>
      <c r="G357" s="3" t="s">
        <v>7</v>
      </c>
      <c r="H357" s="3" t="s">
        <v>9</v>
      </c>
      <c r="I357" s="69" t="s">
        <v>44</v>
      </c>
      <c r="J357" s="68" t="s">
        <v>45</v>
      </c>
      <c r="K357" s="6" t="s">
        <v>11</v>
      </c>
      <c r="L357" s="13"/>
      <c r="M357" s="3" t="s">
        <v>23</v>
      </c>
      <c r="N357" s="3" t="s">
        <v>24</v>
      </c>
      <c r="O357" s="3" t="s">
        <v>25</v>
      </c>
      <c r="P357" s="3" t="s">
        <v>26</v>
      </c>
      <c r="Q357" s="3" t="s">
        <v>27</v>
      </c>
      <c r="R357" s="3" t="s">
        <v>28</v>
      </c>
      <c r="S357" s="3" t="s">
        <v>19</v>
      </c>
      <c r="T357" s="3"/>
      <c r="U357" s="3" t="s">
        <v>21</v>
      </c>
      <c r="V357" s="3"/>
      <c r="W357" s="3" t="s">
        <v>29</v>
      </c>
      <c r="X357"/>
      <c r="Y357"/>
      <c r="Z357"/>
      <c r="AA357"/>
      <c r="AB357"/>
      <c r="AC357"/>
      <c r="AD357"/>
      <c r="AE357"/>
      <c r="AF357"/>
      <c r="AG357"/>
      <c r="AH357"/>
      <c r="AI357"/>
      <c r="AJ357"/>
      <c r="AK357"/>
      <c r="AL357"/>
      <c r="AM357"/>
      <c r="AN357"/>
      <c r="AO357"/>
      <c r="AP357"/>
      <c r="AQ357"/>
      <c r="AR357"/>
      <c r="AS357"/>
      <c r="AT357"/>
    </row>
    <row r="358" spans="3:46" s="1" customFormat="1" ht="16.5" thickTop="1">
      <c r="C358" s="14" t="s">
        <v>53</v>
      </c>
      <c r="D358" s="10"/>
      <c r="E358" s="10"/>
      <c r="F358" s="10"/>
      <c r="G358" s="10"/>
      <c r="H358" s="10"/>
      <c r="I358" s="10"/>
      <c r="J358" s="10"/>
      <c r="K358" s="4"/>
      <c r="L358" s="13"/>
      <c r="M358" s="10"/>
      <c r="N358" s="10"/>
      <c r="O358" s="10"/>
      <c r="P358" s="10"/>
      <c r="Q358" s="10"/>
      <c r="R358" s="10"/>
      <c r="S358" s="10"/>
      <c r="T358" s="10"/>
      <c r="U358" s="10"/>
      <c r="V358" s="10"/>
      <c r="W358" s="10"/>
      <c r="X358"/>
      <c r="Y358"/>
      <c r="Z358"/>
      <c r="AA358"/>
      <c r="AB358"/>
      <c r="AC358"/>
      <c r="AD358"/>
      <c r="AE358"/>
      <c r="AF358"/>
      <c r="AG358"/>
      <c r="AH358"/>
      <c r="AI358"/>
      <c r="AJ358"/>
      <c r="AK358"/>
      <c r="AL358"/>
      <c r="AM358"/>
      <c r="AN358"/>
      <c r="AO358"/>
      <c r="AP358"/>
      <c r="AQ358"/>
      <c r="AR358"/>
      <c r="AS358"/>
      <c r="AT358"/>
    </row>
    <row r="359" spans="3:46" s="1" customFormat="1" ht="12.75">
      <c r="C359" s="100" t="s">
        <v>67</v>
      </c>
      <c r="D359" s="100">
        <v>0.14</v>
      </c>
      <c r="E359" s="101">
        <v>40</v>
      </c>
      <c r="F359" s="101">
        <v>10</v>
      </c>
      <c r="G359" s="102">
        <v>19225</v>
      </c>
      <c r="H359" s="100"/>
      <c r="I359" s="101">
        <v>40</v>
      </c>
      <c r="J359" s="101">
        <f>I359/3</f>
        <v>13.333333333333334</v>
      </c>
      <c r="K359" s="100" t="s">
        <v>65</v>
      </c>
      <c r="L359" s="139" t="s">
        <v>40</v>
      </c>
      <c r="M359" s="77"/>
      <c r="N359" s="78"/>
      <c r="O359" s="78"/>
      <c r="P359" s="78"/>
      <c r="Q359" s="78"/>
      <c r="R359" s="78"/>
      <c r="S359" s="78"/>
      <c r="T359" s="78"/>
      <c r="U359" s="78"/>
      <c r="V359" s="78"/>
      <c r="W359" s="79"/>
      <c r="X359" s="22">
        <f>SUM(M359:W359)</f>
        <v>0</v>
      </c>
      <c r="Y359" s="21"/>
      <c r="AM359"/>
      <c r="AN359"/>
      <c r="AO359"/>
      <c r="AP359"/>
      <c r="AQ359"/>
      <c r="AR359"/>
      <c r="AS359"/>
      <c r="AT359"/>
    </row>
    <row r="360" spans="3:46" s="1" customFormat="1" ht="12.75">
      <c r="C360" s="100" t="str">
        <f aca="true" t="shared" si="254" ref="C360:J360">C359</f>
        <v>35-2442</v>
      </c>
      <c r="D360" s="100">
        <f t="shared" si="254"/>
        <v>0.14</v>
      </c>
      <c r="E360" s="100">
        <f t="shared" si="254"/>
        <v>40</v>
      </c>
      <c r="F360" s="101">
        <f t="shared" si="254"/>
        <v>10</v>
      </c>
      <c r="G360" s="102">
        <f t="shared" si="254"/>
        <v>19225</v>
      </c>
      <c r="H360" s="100">
        <f t="shared" si="254"/>
        <v>0</v>
      </c>
      <c r="I360" s="101">
        <f t="shared" si="254"/>
        <v>40</v>
      </c>
      <c r="J360" s="101">
        <f t="shared" si="254"/>
        <v>13.333333333333334</v>
      </c>
      <c r="K360" s="100" t="s">
        <v>59</v>
      </c>
      <c r="L360" s="139" t="s">
        <v>41</v>
      </c>
      <c r="M360" s="80"/>
      <c r="N360" s="11"/>
      <c r="O360" s="11"/>
      <c r="P360" s="11"/>
      <c r="Q360" s="11"/>
      <c r="R360" s="11"/>
      <c r="S360" s="11"/>
      <c r="T360" s="11"/>
      <c r="U360" s="11"/>
      <c r="V360" s="11"/>
      <c r="W360" s="81"/>
      <c r="X360" s="22">
        <f>SUM(M360:W360)</f>
        <v>0</v>
      </c>
      <c r="AM360"/>
      <c r="AN360"/>
      <c r="AO360"/>
      <c r="AP360"/>
      <c r="AQ360"/>
      <c r="AR360"/>
      <c r="AS360"/>
      <c r="AT360"/>
    </row>
    <row r="361" spans="3:46" s="1" customFormat="1" ht="15.75">
      <c r="C361" s="14" t="s">
        <v>54</v>
      </c>
      <c r="D361"/>
      <c r="E361"/>
      <c r="F361"/>
      <c r="G361"/>
      <c r="H361"/>
      <c r="I361"/>
      <c r="J361"/>
      <c r="K361"/>
      <c r="L361" s="139"/>
      <c r="M361" s="82"/>
      <c r="N361" s="83"/>
      <c r="O361" s="83"/>
      <c r="P361" s="83"/>
      <c r="Q361" s="83"/>
      <c r="R361" s="83"/>
      <c r="S361" s="83"/>
      <c r="T361" s="83"/>
      <c r="U361" s="83"/>
      <c r="V361" s="83"/>
      <c r="W361" s="84"/>
      <c r="X361"/>
      <c r="Y361"/>
      <c r="Z361"/>
      <c r="AM361"/>
      <c r="AN361"/>
      <c r="AO361"/>
      <c r="AP361"/>
      <c r="AQ361"/>
      <c r="AR361"/>
      <c r="AS361"/>
      <c r="AT361"/>
    </row>
    <row r="362" spans="3:46" s="1" customFormat="1" ht="12.75">
      <c r="C362" s="100" t="str">
        <f aca="true" t="shared" si="255" ref="C362:K362">C359</f>
        <v>35-2442</v>
      </c>
      <c r="D362" s="100">
        <f t="shared" si="255"/>
        <v>0.14</v>
      </c>
      <c r="E362" s="100">
        <f t="shared" si="255"/>
        <v>40</v>
      </c>
      <c r="F362" s="101">
        <f t="shared" si="255"/>
        <v>10</v>
      </c>
      <c r="G362" s="102">
        <f t="shared" si="255"/>
        <v>19225</v>
      </c>
      <c r="H362" s="100">
        <f t="shared" si="255"/>
        <v>0</v>
      </c>
      <c r="I362" s="101">
        <f t="shared" si="255"/>
        <v>40</v>
      </c>
      <c r="J362" s="101">
        <f t="shared" si="255"/>
        <v>13.333333333333334</v>
      </c>
      <c r="K362" s="100" t="str">
        <f t="shared" si="255"/>
        <v>SP072131</v>
      </c>
      <c r="L362" s="139" t="s">
        <v>42</v>
      </c>
      <c r="M362" s="80"/>
      <c r="N362" s="11"/>
      <c r="O362" s="11"/>
      <c r="P362" s="11"/>
      <c r="Q362" s="11"/>
      <c r="R362" s="11"/>
      <c r="S362" s="11"/>
      <c r="T362" s="11"/>
      <c r="U362" s="11"/>
      <c r="V362" s="11"/>
      <c r="W362" s="81"/>
      <c r="X362" s="22">
        <f>SUM(M362:W362)</f>
        <v>0</v>
      </c>
      <c r="Y362" s="21"/>
      <c r="Z362"/>
      <c r="AM362"/>
      <c r="AN362"/>
      <c r="AO362"/>
      <c r="AP362"/>
      <c r="AQ362"/>
      <c r="AR362"/>
      <c r="AS362"/>
      <c r="AT362"/>
    </row>
    <row r="363" spans="3:46" s="1" customFormat="1" ht="12.75">
      <c r="C363" s="103" t="str">
        <f aca="true" t="shared" si="256" ref="C363:H363">C359</f>
        <v>35-2442</v>
      </c>
      <c r="D363" s="103">
        <f t="shared" si="256"/>
        <v>0.14</v>
      </c>
      <c r="E363" s="103">
        <f t="shared" si="256"/>
        <v>40</v>
      </c>
      <c r="F363" s="104">
        <f t="shared" si="256"/>
        <v>10</v>
      </c>
      <c r="G363" s="105">
        <f t="shared" si="256"/>
        <v>19225</v>
      </c>
      <c r="H363" s="103">
        <f t="shared" si="256"/>
        <v>0</v>
      </c>
      <c r="I363" s="104">
        <f>I359</f>
        <v>40</v>
      </c>
      <c r="J363" s="104">
        <f>J359</f>
        <v>13.333333333333334</v>
      </c>
      <c r="K363" s="103" t="str">
        <f>K360</f>
        <v>SP081159</v>
      </c>
      <c r="L363" s="139" t="s">
        <v>43</v>
      </c>
      <c r="M363" s="85"/>
      <c r="N363" s="86"/>
      <c r="O363" s="86"/>
      <c r="P363" s="86"/>
      <c r="Q363" s="86"/>
      <c r="R363" s="86"/>
      <c r="S363" s="86"/>
      <c r="T363" s="86"/>
      <c r="U363" s="86"/>
      <c r="V363" s="86"/>
      <c r="W363" s="87"/>
      <c r="X363" s="22">
        <f>SUM(M363:W363)</f>
        <v>0</v>
      </c>
      <c r="Y363" s="21"/>
      <c r="Z363"/>
      <c r="AM363"/>
      <c r="AN363"/>
      <c r="AO363"/>
      <c r="AP363"/>
      <c r="AQ363"/>
      <c r="AR363"/>
      <c r="AS363"/>
      <c r="AT363"/>
    </row>
    <row r="364" spans="3:46" s="1" customFormat="1" ht="12.75">
      <c r="C364" s="18"/>
      <c r="D364" s="18"/>
      <c r="E364" s="19"/>
      <c r="F364" s="19"/>
      <c r="G364" s="20"/>
      <c r="H364" s="18"/>
      <c r="I364" s="18"/>
      <c r="L364" s="140"/>
      <c r="M364" s="7"/>
      <c r="N364" s="7"/>
      <c r="O364" s="7"/>
      <c r="P364" s="7"/>
      <c r="Q364" s="7"/>
      <c r="R364" s="7"/>
      <c r="S364" s="7"/>
      <c r="T364" s="7"/>
      <c r="U364" s="7"/>
      <c r="V364" s="7"/>
      <c r="W364" s="22"/>
      <c r="AL364"/>
      <c r="AM364"/>
      <c r="AN364"/>
      <c r="AO364"/>
      <c r="AP364"/>
      <c r="AQ364"/>
      <c r="AR364"/>
      <c r="AS364"/>
      <c r="AT364"/>
    </row>
    <row r="365" spans="3:46" s="1" customFormat="1" ht="12.75">
      <c r="C365" s="18"/>
      <c r="D365" s="18"/>
      <c r="E365" s="18"/>
      <c r="F365" s="19"/>
      <c r="G365" s="19"/>
      <c r="H365" s="40" t="s">
        <v>33</v>
      </c>
      <c r="I365" s="62"/>
      <c r="J365" s="2"/>
      <c r="K365" s="2"/>
      <c r="L365" s="29" t="s">
        <v>84</v>
      </c>
      <c r="M365" s="30">
        <f>IF(M360=0,0,IF(M359=0,1,((M360/M359)-1)))</f>
        <v>0</v>
      </c>
      <c r="N365" s="30">
        <f aca="true" t="shared" si="257" ref="N365:W365">IF(N360=0,0,IF(N359=0,1,((N360/N359)-1)))</f>
        <v>0</v>
      </c>
      <c r="O365" s="30">
        <f t="shared" si="257"/>
        <v>0</v>
      </c>
      <c r="P365" s="30">
        <f t="shared" si="257"/>
        <v>0</v>
      </c>
      <c r="Q365" s="30">
        <f t="shared" si="257"/>
        <v>0</v>
      </c>
      <c r="R365" s="30">
        <f t="shared" si="257"/>
        <v>0</v>
      </c>
      <c r="S365" s="30">
        <f t="shared" si="257"/>
        <v>0</v>
      </c>
      <c r="T365" s="30">
        <f t="shared" si="257"/>
        <v>0</v>
      </c>
      <c r="U365" s="30">
        <f t="shared" si="257"/>
        <v>0</v>
      </c>
      <c r="V365" s="30">
        <f t="shared" si="257"/>
        <v>0</v>
      </c>
      <c r="W365" s="31">
        <f t="shared" si="257"/>
        <v>0</v>
      </c>
      <c r="X365"/>
      <c r="Y365"/>
      <c r="Z365" s="62"/>
      <c r="AA365" s="29" t="s">
        <v>30</v>
      </c>
      <c r="AB365" s="73">
        <f aca="true" t="shared" si="258" ref="AB365:AL365">IF(M365&gt;0.1,1,0)</f>
        <v>0</v>
      </c>
      <c r="AC365" s="73">
        <f t="shared" si="258"/>
        <v>0</v>
      </c>
      <c r="AD365" s="73">
        <f t="shared" si="258"/>
        <v>0</v>
      </c>
      <c r="AE365" s="73">
        <f t="shared" si="258"/>
        <v>0</v>
      </c>
      <c r="AF365" s="73">
        <f t="shared" si="258"/>
        <v>0</v>
      </c>
      <c r="AG365" s="73">
        <f t="shared" si="258"/>
        <v>0</v>
      </c>
      <c r="AH365" s="73">
        <f t="shared" si="258"/>
        <v>0</v>
      </c>
      <c r="AI365" s="73">
        <f t="shared" si="258"/>
        <v>0</v>
      </c>
      <c r="AJ365" s="73">
        <f t="shared" si="258"/>
        <v>0</v>
      </c>
      <c r="AK365" s="73">
        <f t="shared" si="258"/>
        <v>0</v>
      </c>
      <c r="AL365" s="74">
        <f t="shared" si="258"/>
        <v>0</v>
      </c>
      <c r="AM365"/>
      <c r="AN365"/>
      <c r="AO365"/>
      <c r="AP365"/>
      <c r="AQ365"/>
      <c r="AR365"/>
      <c r="AS365"/>
      <c r="AT365"/>
    </row>
    <row r="366" spans="3:46" s="1" customFormat="1" ht="12.75">
      <c r="C366" s="18"/>
      <c r="D366" s="18"/>
      <c r="E366" s="18"/>
      <c r="F366" s="19"/>
      <c r="G366" s="19"/>
      <c r="H366" s="20"/>
      <c r="I366" s="63"/>
      <c r="J366" s="4"/>
      <c r="K366" s="10"/>
      <c r="L366" s="13" t="str">
        <f>"Mitigation Check 2: &gt; "&amp;TRUNC($E$3,0)&amp;$F$4</f>
        <v>Mitigation Check 2: &gt; 6 AF/A:</v>
      </c>
      <c r="M366" s="11">
        <f aca="true" t="shared" si="259" ref="M366:W366">M360-M359</f>
        <v>0</v>
      </c>
      <c r="N366" s="11">
        <f t="shared" si="259"/>
        <v>0</v>
      </c>
      <c r="O366" s="11">
        <f t="shared" si="259"/>
        <v>0</v>
      </c>
      <c r="P366" s="11">
        <f t="shared" si="259"/>
        <v>0</v>
      </c>
      <c r="Q366" s="11">
        <f t="shared" si="259"/>
        <v>0</v>
      </c>
      <c r="R366" s="11">
        <f t="shared" si="259"/>
        <v>0</v>
      </c>
      <c r="S366" s="11">
        <f t="shared" si="259"/>
        <v>0</v>
      </c>
      <c r="T366" s="11">
        <f t="shared" si="259"/>
        <v>0</v>
      </c>
      <c r="U366" s="11">
        <f t="shared" si="259"/>
        <v>0</v>
      </c>
      <c r="V366" s="11">
        <f t="shared" si="259"/>
        <v>0</v>
      </c>
      <c r="W366" s="33">
        <f t="shared" si="259"/>
        <v>0</v>
      </c>
      <c r="X366"/>
      <c r="Y366"/>
      <c r="Z366" s="63"/>
      <c r="AA366" s="12" t="s">
        <v>30</v>
      </c>
      <c r="AB366" s="24">
        <f aca="true" t="shared" si="260" ref="AB366:AL366">IF(M366&gt;$E$3,1,0)</f>
        <v>0</v>
      </c>
      <c r="AC366" s="24">
        <f t="shared" si="260"/>
        <v>0</v>
      </c>
      <c r="AD366" s="24">
        <f t="shared" si="260"/>
        <v>0</v>
      </c>
      <c r="AE366" s="24">
        <f t="shared" si="260"/>
        <v>0</v>
      </c>
      <c r="AF366" s="24">
        <f t="shared" si="260"/>
        <v>0</v>
      </c>
      <c r="AG366" s="24">
        <f t="shared" si="260"/>
        <v>0</v>
      </c>
      <c r="AH366" s="24">
        <f t="shared" si="260"/>
        <v>0</v>
      </c>
      <c r="AI366" s="24">
        <f t="shared" si="260"/>
        <v>0</v>
      </c>
      <c r="AJ366" s="24">
        <f t="shared" si="260"/>
        <v>0</v>
      </c>
      <c r="AK366" s="24">
        <f t="shared" si="260"/>
        <v>0</v>
      </c>
      <c r="AL366" s="32">
        <f t="shared" si="260"/>
        <v>0</v>
      </c>
      <c r="AM366"/>
      <c r="AN366"/>
      <c r="AO366"/>
      <c r="AP366"/>
      <c r="AQ366"/>
      <c r="AR366"/>
      <c r="AS366"/>
      <c r="AT366"/>
    </row>
    <row r="367" spans="3:46" s="1" customFormat="1" ht="12.75">
      <c r="C367" s="18"/>
      <c r="D367" s="18"/>
      <c r="E367" s="18"/>
      <c r="F367" s="19"/>
      <c r="G367" s="19"/>
      <c r="H367" s="20"/>
      <c r="I367" s="63"/>
      <c r="J367" s="4"/>
      <c r="K367" s="10"/>
      <c r="L367" s="12" t="s">
        <v>85</v>
      </c>
      <c r="M367" s="23">
        <f>IF($X360=0,0,(M360/$X360))</f>
        <v>0</v>
      </c>
      <c r="N367" s="23">
        <f aca="true" t="shared" si="261" ref="N367:W367">IF($X360=0,0,(N360/$X360))</f>
        <v>0</v>
      </c>
      <c r="O367" s="23">
        <f t="shared" si="261"/>
        <v>0</v>
      </c>
      <c r="P367" s="23">
        <f t="shared" si="261"/>
        <v>0</v>
      </c>
      <c r="Q367" s="23">
        <f t="shared" si="261"/>
        <v>0</v>
      </c>
      <c r="R367" s="23">
        <f t="shared" si="261"/>
        <v>0</v>
      </c>
      <c r="S367" s="23">
        <f t="shared" si="261"/>
        <v>0</v>
      </c>
      <c r="T367" s="23">
        <f t="shared" si="261"/>
        <v>0</v>
      </c>
      <c r="U367" s="23">
        <f t="shared" si="261"/>
        <v>0</v>
      </c>
      <c r="V367" s="23">
        <f t="shared" si="261"/>
        <v>0</v>
      </c>
      <c r="W367" s="34">
        <f t="shared" si="261"/>
        <v>0</v>
      </c>
      <c r="X367"/>
      <c r="Y367"/>
      <c r="Z367" s="64"/>
      <c r="AA367" s="38" t="s">
        <v>30</v>
      </c>
      <c r="AB367" s="75">
        <f aca="true" t="shared" si="262" ref="AB367:AL367">IF(M367&gt;0.1,1,0)</f>
        <v>0</v>
      </c>
      <c r="AC367" s="75">
        <f t="shared" si="262"/>
        <v>0</v>
      </c>
      <c r="AD367" s="75">
        <f t="shared" si="262"/>
        <v>0</v>
      </c>
      <c r="AE367" s="75">
        <f t="shared" si="262"/>
        <v>0</v>
      </c>
      <c r="AF367" s="75">
        <f t="shared" si="262"/>
        <v>0</v>
      </c>
      <c r="AG367" s="75">
        <f t="shared" si="262"/>
        <v>0</v>
      </c>
      <c r="AH367" s="75">
        <f t="shared" si="262"/>
        <v>0</v>
      </c>
      <c r="AI367" s="75">
        <f t="shared" si="262"/>
        <v>0</v>
      </c>
      <c r="AJ367" s="75">
        <f t="shared" si="262"/>
        <v>0</v>
      </c>
      <c r="AK367" s="75">
        <f t="shared" si="262"/>
        <v>0</v>
      </c>
      <c r="AL367" s="76">
        <f t="shared" si="262"/>
        <v>0</v>
      </c>
      <c r="AM367"/>
      <c r="AN367"/>
      <c r="AO367"/>
      <c r="AP367"/>
      <c r="AQ367"/>
      <c r="AR367"/>
      <c r="AS367"/>
      <c r="AT367"/>
    </row>
    <row r="368" spans="3:46" s="1" customFormat="1" ht="12.75">
      <c r="C368" s="18"/>
      <c r="D368" s="18"/>
      <c r="E368" s="18"/>
      <c r="F368" s="19"/>
      <c r="G368" s="19"/>
      <c r="H368" s="20"/>
      <c r="I368" s="63"/>
      <c r="J368" s="4"/>
      <c r="K368" s="10"/>
      <c r="L368" s="12" t="s">
        <v>31</v>
      </c>
      <c r="M368" s="10" t="str">
        <f aca="true" t="shared" si="263" ref="M368:W368">IF(SUM(AB365,AB366,AB367)=3,"YES","NO")</f>
        <v>NO</v>
      </c>
      <c r="N368" s="10" t="str">
        <f t="shared" si="263"/>
        <v>NO</v>
      </c>
      <c r="O368" s="10" t="str">
        <f t="shared" si="263"/>
        <v>NO</v>
      </c>
      <c r="P368" s="10" t="str">
        <f t="shared" si="263"/>
        <v>NO</v>
      </c>
      <c r="Q368" s="10" t="str">
        <f t="shared" si="263"/>
        <v>NO</v>
      </c>
      <c r="R368" s="10" t="str">
        <f t="shared" si="263"/>
        <v>NO</v>
      </c>
      <c r="S368" s="10" t="str">
        <f t="shared" si="263"/>
        <v>NO</v>
      </c>
      <c r="T368" s="10" t="str">
        <f t="shared" si="263"/>
        <v>NO</v>
      </c>
      <c r="U368" s="10" t="str">
        <f t="shared" si="263"/>
        <v>NO</v>
      </c>
      <c r="V368" s="10" t="str">
        <f t="shared" si="263"/>
        <v>NO</v>
      </c>
      <c r="W368" s="35" t="str">
        <f t="shared" si="263"/>
        <v>NO</v>
      </c>
      <c r="X368"/>
      <c r="Y368"/>
      <c r="AM368"/>
      <c r="AN368"/>
      <c r="AO368"/>
      <c r="AP368"/>
      <c r="AQ368"/>
      <c r="AR368"/>
      <c r="AS368"/>
      <c r="AT368"/>
    </row>
    <row r="369" spans="3:46" s="1" customFormat="1" ht="12.75">
      <c r="C369" s="18"/>
      <c r="D369" s="18"/>
      <c r="E369" s="18"/>
      <c r="F369" s="19"/>
      <c r="G369" s="19"/>
      <c r="H369" s="20"/>
      <c r="I369" s="64"/>
      <c r="J369" s="36"/>
      <c r="K369" s="37"/>
      <c r="L369" s="38" t="s">
        <v>32</v>
      </c>
      <c r="M369" s="8">
        <f aca="true" t="shared" si="264" ref="M369:W369">M360-M359</f>
        <v>0</v>
      </c>
      <c r="N369" s="8">
        <f t="shared" si="264"/>
        <v>0</v>
      </c>
      <c r="O369" s="8">
        <f t="shared" si="264"/>
        <v>0</v>
      </c>
      <c r="P369" s="8">
        <f t="shared" si="264"/>
        <v>0</v>
      </c>
      <c r="Q369" s="8">
        <f t="shared" si="264"/>
        <v>0</v>
      </c>
      <c r="R369" s="8">
        <f t="shared" si="264"/>
        <v>0</v>
      </c>
      <c r="S369" s="8">
        <f t="shared" si="264"/>
        <v>0</v>
      </c>
      <c r="T369" s="8">
        <f t="shared" si="264"/>
        <v>0</v>
      </c>
      <c r="U369" s="8">
        <f t="shared" si="264"/>
        <v>0</v>
      </c>
      <c r="V369" s="8">
        <f t="shared" si="264"/>
        <v>0</v>
      </c>
      <c r="W369" s="39">
        <f t="shared" si="264"/>
        <v>0</v>
      </c>
      <c r="X369"/>
      <c r="Y369"/>
      <c r="AM369"/>
      <c r="AN369"/>
      <c r="AO369"/>
      <c r="AP369"/>
      <c r="AQ369"/>
      <c r="AR369"/>
      <c r="AS369"/>
      <c r="AT369"/>
    </row>
    <row r="370" spans="3:46" s="1" customFormat="1" ht="12.75">
      <c r="C370" s="18"/>
      <c r="D370" s="18"/>
      <c r="E370" s="18"/>
      <c r="F370" s="19"/>
      <c r="G370" s="19"/>
      <c r="H370" s="20"/>
      <c r="J370" s="18"/>
      <c r="L370" s="13"/>
      <c r="M370" s="7"/>
      <c r="N370" s="7"/>
      <c r="O370" s="7"/>
      <c r="P370" s="7"/>
      <c r="Q370" s="7"/>
      <c r="R370" s="7"/>
      <c r="S370" s="7"/>
      <c r="T370" s="7"/>
      <c r="U370" s="7"/>
      <c r="V370" s="7"/>
      <c r="W370" s="7"/>
      <c r="X370"/>
      <c r="Y370"/>
      <c r="AM370"/>
      <c r="AN370"/>
      <c r="AO370"/>
      <c r="AP370"/>
      <c r="AQ370"/>
      <c r="AR370"/>
      <c r="AS370"/>
      <c r="AT370"/>
    </row>
    <row r="371" spans="3:46" s="1" customFormat="1" ht="12.75">
      <c r="C371" s="18"/>
      <c r="D371" s="18"/>
      <c r="E371" s="18"/>
      <c r="F371" s="19"/>
      <c r="G371" s="19"/>
      <c r="H371" s="40" t="s">
        <v>34</v>
      </c>
      <c r="I371" s="62"/>
      <c r="J371" s="2"/>
      <c r="K371" s="2"/>
      <c r="L371" s="29" t="s">
        <v>84</v>
      </c>
      <c r="M371" s="30">
        <f>IF(M363=0,0,IF(M362=0,1,((M363/M362)-1)))</f>
        <v>0</v>
      </c>
      <c r="N371" s="30">
        <f aca="true" t="shared" si="265" ref="N371:W371">IF(N363=0,0,IF(N362=0,1,((N363/N362)-1)))</f>
        <v>0</v>
      </c>
      <c r="O371" s="30">
        <f t="shared" si="265"/>
        <v>0</v>
      </c>
      <c r="P371" s="30">
        <f t="shared" si="265"/>
        <v>0</v>
      </c>
      <c r="Q371" s="30">
        <f t="shared" si="265"/>
        <v>0</v>
      </c>
      <c r="R371" s="30">
        <f t="shared" si="265"/>
        <v>0</v>
      </c>
      <c r="S371" s="30">
        <f t="shared" si="265"/>
        <v>0</v>
      </c>
      <c r="T371" s="30">
        <f t="shared" si="265"/>
        <v>0</v>
      </c>
      <c r="U371" s="30">
        <f t="shared" si="265"/>
        <v>0</v>
      </c>
      <c r="V371" s="30">
        <f t="shared" si="265"/>
        <v>0</v>
      </c>
      <c r="W371" s="31">
        <f t="shared" si="265"/>
        <v>0</v>
      </c>
      <c r="X371" s="25"/>
      <c r="Y371" s="21"/>
      <c r="AM371"/>
      <c r="AN371"/>
      <c r="AO371"/>
      <c r="AP371"/>
      <c r="AQ371"/>
      <c r="AR371"/>
      <c r="AS371"/>
      <c r="AT371"/>
    </row>
    <row r="372" spans="3:46" s="1" customFormat="1" ht="12.75">
      <c r="C372" s="18"/>
      <c r="D372" s="18"/>
      <c r="E372" s="18"/>
      <c r="F372" s="19"/>
      <c r="G372" s="19"/>
      <c r="H372" s="20"/>
      <c r="I372" s="65"/>
      <c r="J372" s="4"/>
      <c r="K372" s="10"/>
      <c r="L372" s="13" t="str">
        <f>"Mitigation Check 2: &gt; "&amp;$E$3&amp;$F$4</f>
        <v>Mitigation Check 2: &gt; 6 AF/A:</v>
      </c>
      <c r="M372" s="11">
        <f>M363-M362</f>
        <v>0</v>
      </c>
      <c r="N372" s="11">
        <f aca="true" t="shared" si="266" ref="N372:W372">N363-N362</f>
        <v>0</v>
      </c>
      <c r="O372" s="11">
        <f t="shared" si="266"/>
        <v>0</v>
      </c>
      <c r="P372" s="11">
        <f t="shared" si="266"/>
        <v>0</v>
      </c>
      <c r="Q372" s="11">
        <f t="shared" si="266"/>
        <v>0</v>
      </c>
      <c r="R372" s="11">
        <f t="shared" si="266"/>
        <v>0</v>
      </c>
      <c r="S372" s="11">
        <f t="shared" si="266"/>
        <v>0</v>
      </c>
      <c r="T372" s="11">
        <f t="shared" si="266"/>
        <v>0</v>
      </c>
      <c r="U372" s="11">
        <f t="shared" si="266"/>
        <v>0</v>
      </c>
      <c r="V372" s="11">
        <f t="shared" si="266"/>
        <v>0</v>
      </c>
      <c r="W372" s="33">
        <f t="shared" si="266"/>
        <v>0</v>
      </c>
      <c r="X372" s="25"/>
      <c r="Y372" s="21"/>
      <c r="Z372" s="62"/>
      <c r="AA372" s="29" t="s">
        <v>30</v>
      </c>
      <c r="AB372" s="73">
        <f aca="true" t="shared" si="267" ref="AB372:AL372">IF(M371&gt;0.1,1,0)</f>
        <v>0</v>
      </c>
      <c r="AC372" s="73">
        <f t="shared" si="267"/>
        <v>0</v>
      </c>
      <c r="AD372" s="73">
        <f t="shared" si="267"/>
        <v>0</v>
      </c>
      <c r="AE372" s="73">
        <f t="shared" si="267"/>
        <v>0</v>
      </c>
      <c r="AF372" s="73">
        <f t="shared" si="267"/>
        <v>0</v>
      </c>
      <c r="AG372" s="73">
        <f t="shared" si="267"/>
        <v>0</v>
      </c>
      <c r="AH372" s="73">
        <f t="shared" si="267"/>
        <v>0</v>
      </c>
      <c r="AI372" s="73">
        <f t="shared" si="267"/>
        <v>0</v>
      </c>
      <c r="AJ372" s="73">
        <f t="shared" si="267"/>
        <v>0</v>
      </c>
      <c r="AK372" s="73">
        <f t="shared" si="267"/>
        <v>0</v>
      </c>
      <c r="AL372" s="74">
        <f t="shared" si="267"/>
        <v>0</v>
      </c>
      <c r="AM372"/>
      <c r="AN372"/>
      <c r="AO372"/>
      <c r="AP372"/>
      <c r="AQ372"/>
      <c r="AR372"/>
      <c r="AS372"/>
      <c r="AT372"/>
    </row>
    <row r="373" spans="3:46" s="1" customFormat="1" ht="12.75">
      <c r="C373" s="18"/>
      <c r="D373" s="18"/>
      <c r="E373" s="18"/>
      <c r="F373" s="19"/>
      <c r="G373" s="19"/>
      <c r="H373" s="20"/>
      <c r="I373" s="66"/>
      <c r="J373" s="47"/>
      <c r="K373" s="10"/>
      <c r="L373" s="12"/>
      <c r="M373" s="23"/>
      <c r="N373" s="23"/>
      <c r="O373" s="23"/>
      <c r="P373" s="23"/>
      <c r="Q373" s="23"/>
      <c r="R373" s="23"/>
      <c r="S373" s="23"/>
      <c r="T373" s="23"/>
      <c r="U373" s="23"/>
      <c r="V373" s="23"/>
      <c r="W373" s="34"/>
      <c r="X373" s="25"/>
      <c r="Y373" s="21"/>
      <c r="Z373" s="63"/>
      <c r="AA373" s="12" t="s">
        <v>30</v>
      </c>
      <c r="AB373" s="24">
        <f aca="true" t="shared" si="268" ref="AB373:AL373">IF(M372&gt;$E$3,1,0)</f>
        <v>0</v>
      </c>
      <c r="AC373" s="24">
        <f t="shared" si="268"/>
        <v>0</v>
      </c>
      <c r="AD373" s="24">
        <f t="shared" si="268"/>
        <v>0</v>
      </c>
      <c r="AE373" s="24">
        <f t="shared" si="268"/>
        <v>0</v>
      </c>
      <c r="AF373" s="24">
        <f t="shared" si="268"/>
        <v>0</v>
      </c>
      <c r="AG373" s="24">
        <f t="shared" si="268"/>
        <v>0</v>
      </c>
      <c r="AH373" s="24">
        <f t="shared" si="268"/>
        <v>0</v>
      </c>
      <c r="AI373" s="24">
        <f t="shared" si="268"/>
        <v>0</v>
      </c>
      <c r="AJ373" s="24">
        <f t="shared" si="268"/>
        <v>0</v>
      </c>
      <c r="AK373" s="24">
        <f t="shared" si="268"/>
        <v>0</v>
      </c>
      <c r="AL373" s="32">
        <f t="shared" si="268"/>
        <v>0</v>
      </c>
      <c r="AM373"/>
      <c r="AN373"/>
      <c r="AO373"/>
      <c r="AP373"/>
      <c r="AQ373"/>
      <c r="AR373"/>
      <c r="AS373"/>
      <c r="AT373"/>
    </row>
    <row r="374" spans="3:46" s="1" customFormat="1" ht="12.75">
      <c r="C374" s="18"/>
      <c r="D374" s="18"/>
      <c r="E374" s="18"/>
      <c r="F374" s="19"/>
      <c r="G374" s="19"/>
      <c r="H374" s="20"/>
      <c r="I374" s="65"/>
      <c r="J374" s="4"/>
      <c r="K374" s="10"/>
      <c r="L374" s="12" t="s">
        <v>31</v>
      </c>
      <c r="M374" s="10" t="str">
        <f aca="true" t="shared" si="269" ref="M374:W374">IF(SUM(AB372,AB373)=2,"YES","NO")</f>
        <v>NO</v>
      </c>
      <c r="N374" s="10" t="str">
        <f t="shared" si="269"/>
        <v>NO</v>
      </c>
      <c r="O374" s="10" t="str">
        <f t="shared" si="269"/>
        <v>NO</v>
      </c>
      <c r="P374" s="10" t="str">
        <f t="shared" si="269"/>
        <v>NO</v>
      </c>
      <c r="Q374" s="10" t="str">
        <f t="shared" si="269"/>
        <v>NO</v>
      </c>
      <c r="R374" s="10" t="str">
        <f t="shared" si="269"/>
        <v>NO</v>
      </c>
      <c r="S374" s="10" t="str">
        <f t="shared" si="269"/>
        <v>NO</v>
      </c>
      <c r="T374" s="10" t="str">
        <f t="shared" si="269"/>
        <v>NO</v>
      </c>
      <c r="U374" s="10" t="str">
        <f t="shared" si="269"/>
        <v>NO</v>
      </c>
      <c r="V374" s="10" t="str">
        <f t="shared" si="269"/>
        <v>NO</v>
      </c>
      <c r="W374" s="35" t="str">
        <f t="shared" si="269"/>
        <v>NO</v>
      </c>
      <c r="X374" s="25"/>
      <c r="Y374" s="21"/>
      <c r="Z374" s="64"/>
      <c r="AA374" s="38"/>
      <c r="AB374" s="75"/>
      <c r="AC374" s="75"/>
      <c r="AD374" s="75"/>
      <c r="AE374" s="75"/>
      <c r="AF374" s="75"/>
      <c r="AG374" s="75"/>
      <c r="AH374" s="75"/>
      <c r="AI374" s="75"/>
      <c r="AJ374" s="75"/>
      <c r="AK374" s="75"/>
      <c r="AL374" s="76"/>
      <c r="AM374"/>
      <c r="AN374"/>
      <c r="AO374"/>
      <c r="AP374"/>
      <c r="AQ374"/>
      <c r="AR374"/>
      <c r="AS374"/>
      <c r="AT374"/>
    </row>
    <row r="375" spans="3:46" s="1" customFormat="1" ht="12.75">
      <c r="C375" s="18"/>
      <c r="D375" s="18"/>
      <c r="E375" s="18"/>
      <c r="F375" s="19"/>
      <c r="G375" s="19"/>
      <c r="H375" s="20"/>
      <c r="I375" s="67"/>
      <c r="J375" s="36"/>
      <c r="K375" s="37"/>
      <c r="L375" s="38" t="s">
        <v>32</v>
      </c>
      <c r="M375" s="8">
        <f>M363-M362</f>
        <v>0</v>
      </c>
      <c r="N375" s="8">
        <f aca="true" t="shared" si="270" ref="N375:W375">N363-N362</f>
        <v>0</v>
      </c>
      <c r="O375" s="8">
        <f t="shared" si="270"/>
        <v>0</v>
      </c>
      <c r="P375" s="8">
        <f t="shared" si="270"/>
        <v>0</v>
      </c>
      <c r="Q375" s="8">
        <f t="shared" si="270"/>
        <v>0</v>
      </c>
      <c r="R375" s="8">
        <f t="shared" si="270"/>
        <v>0</v>
      </c>
      <c r="S375" s="8">
        <f t="shared" si="270"/>
        <v>0</v>
      </c>
      <c r="T375" s="8">
        <f t="shared" si="270"/>
        <v>0</v>
      </c>
      <c r="U375" s="8">
        <f t="shared" si="270"/>
        <v>0</v>
      </c>
      <c r="V375" s="8">
        <f t="shared" si="270"/>
        <v>0</v>
      </c>
      <c r="W375" s="39">
        <f t="shared" si="270"/>
        <v>0</v>
      </c>
      <c r="X375" s="25"/>
      <c r="Y375" s="21"/>
      <c r="AM375"/>
      <c r="AN375"/>
      <c r="AO375"/>
      <c r="AP375"/>
      <c r="AQ375"/>
      <c r="AR375"/>
      <c r="AS375"/>
      <c r="AT375"/>
    </row>
    <row r="376" spans="3:46" s="1" customFormat="1" ht="12.75">
      <c r="C376" s="18"/>
      <c r="D376" s="18"/>
      <c r="E376" s="18"/>
      <c r="F376" s="19"/>
      <c r="G376" s="19"/>
      <c r="H376" s="20"/>
      <c r="I376" s="4"/>
      <c r="J376" s="4"/>
      <c r="K376" s="10"/>
      <c r="L376" s="12"/>
      <c r="M376" s="11"/>
      <c r="N376" s="11"/>
      <c r="O376" s="11"/>
      <c r="P376" s="11"/>
      <c r="Q376" s="11"/>
      <c r="R376" s="11"/>
      <c r="S376" s="11"/>
      <c r="T376" s="11"/>
      <c r="U376" s="11"/>
      <c r="V376" s="11"/>
      <c r="W376" s="11"/>
      <c r="X376" s="25"/>
      <c r="Y376" s="21"/>
      <c r="AM376"/>
      <c r="AN376"/>
      <c r="AO376"/>
      <c r="AP376"/>
      <c r="AQ376"/>
      <c r="AR376"/>
      <c r="AS376"/>
      <c r="AT376"/>
    </row>
    <row r="377" spans="3:46" s="1" customFormat="1" ht="15.75">
      <c r="C377" s="14" t="s">
        <v>75</v>
      </c>
      <c r="D377"/>
      <c r="E377" s="41"/>
      <c r="F377" s="43"/>
      <c r="G377" s="9"/>
      <c r="H377" s="42"/>
      <c r="I377" s="44"/>
      <c r="J377"/>
      <c r="K377"/>
      <c r="L377" s="13"/>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row>
    <row r="378" spans="3:46" s="1" customFormat="1" ht="12.75">
      <c r="C378"/>
      <c r="D378"/>
      <c r="E378"/>
      <c r="F378"/>
      <c r="G378"/>
      <c r="H378"/>
      <c r="I378"/>
      <c r="J378"/>
      <c r="K378"/>
      <c r="L378" s="13"/>
      <c r="M378" t="str">
        <f>"Impact by Reach (AF/"&amp;$F$3</f>
        <v>Impact by Reach (AF/Annum)</v>
      </c>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row>
    <row r="379" spans="3:46" s="1" customFormat="1" ht="12.75">
      <c r="C379" s="2" t="s">
        <v>0</v>
      </c>
      <c r="D379" s="2" t="s">
        <v>1</v>
      </c>
      <c r="E379" s="2" t="s">
        <v>48</v>
      </c>
      <c r="F379" s="2" t="s">
        <v>5</v>
      </c>
      <c r="G379" s="2" t="s">
        <v>6</v>
      </c>
      <c r="H379" s="2" t="s">
        <v>8</v>
      </c>
      <c r="I379" s="198" t="s">
        <v>35</v>
      </c>
      <c r="J379" s="198"/>
      <c r="K379" s="5" t="s">
        <v>10</v>
      </c>
      <c r="L379" s="13"/>
      <c r="M379" s="2" t="s">
        <v>12</v>
      </c>
      <c r="N379" s="2" t="s">
        <v>13</v>
      </c>
      <c r="O379" s="2" t="s">
        <v>14</v>
      </c>
      <c r="P379" s="2" t="s">
        <v>15</v>
      </c>
      <c r="Q379" s="2" t="s">
        <v>16</v>
      </c>
      <c r="R379" s="2" t="s">
        <v>17</v>
      </c>
      <c r="S379" s="2" t="s">
        <v>18</v>
      </c>
      <c r="T379" s="2" t="s">
        <v>19</v>
      </c>
      <c r="U379" s="2" t="s">
        <v>20</v>
      </c>
      <c r="V379" s="2" t="s">
        <v>21</v>
      </c>
      <c r="W379" s="2" t="s">
        <v>22</v>
      </c>
      <c r="X379"/>
      <c r="Y379"/>
      <c r="Z379"/>
      <c r="AA379"/>
      <c r="AB379"/>
      <c r="AC379"/>
      <c r="AD379"/>
      <c r="AE379"/>
      <c r="AF379"/>
      <c r="AG379"/>
      <c r="AH379"/>
      <c r="AI379"/>
      <c r="AJ379"/>
      <c r="AK379"/>
      <c r="AL379"/>
      <c r="AM379"/>
      <c r="AN379"/>
      <c r="AO379"/>
      <c r="AP379"/>
      <c r="AQ379"/>
      <c r="AR379"/>
      <c r="AS379"/>
      <c r="AT379"/>
    </row>
    <row r="380" spans="3:46" s="1" customFormat="1" ht="13.5" thickBot="1">
      <c r="C380" s="3"/>
      <c r="D380" s="3" t="s">
        <v>2</v>
      </c>
      <c r="E380" s="3" t="s">
        <v>3</v>
      </c>
      <c r="F380" s="3" t="s">
        <v>4</v>
      </c>
      <c r="G380" s="3" t="s">
        <v>7</v>
      </c>
      <c r="H380" s="3" t="s">
        <v>9</v>
      </c>
      <c r="I380" s="69" t="s">
        <v>44</v>
      </c>
      <c r="J380" s="68" t="s">
        <v>45</v>
      </c>
      <c r="K380" s="6" t="s">
        <v>11</v>
      </c>
      <c r="L380" s="13"/>
      <c r="M380" s="3" t="s">
        <v>23</v>
      </c>
      <c r="N380" s="3" t="s">
        <v>24</v>
      </c>
      <c r="O380" s="3" t="s">
        <v>25</v>
      </c>
      <c r="P380" s="3" t="s">
        <v>26</v>
      </c>
      <c r="Q380" s="3" t="s">
        <v>27</v>
      </c>
      <c r="R380" s="3" t="s">
        <v>28</v>
      </c>
      <c r="S380" s="3" t="s">
        <v>19</v>
      </c>
      <c r="T380" s="3"/>
      <c r="U380" s="3" t="s">
        <v>21</v>
      </c>
      <c r="V380" s="3"/>
      <c r="W380" s="3" t="s">
        <v>29</v>
      </c>
      <c r="X380"/>
      <c r="Y380"/>
      <c r="Z380"/>
      <c r="AA380"/>
      <c r="AB380"/>
      <c r="AC380"/>
      <c r="AD380"/>
      <c r="AE380"/>
      <c r="AF380"/>
      <c r="AG380"/>
      <c r="AH380"/>
      <c r="AI380"/>
      <c r="AJ380"/>
      <c r="AK380"/>
      <c r="AL380"/>
      <c r="AM380"/>
      <c r="AN380"/>
      <c r="AO380"/>
      <c r="AP380"/>
      <c r="AQ380"/>
      <c r="AR380"/>
      <c r="AS380"/>
      <c r="AT380"/>
    </row>
    <row r="381" spans="3:46" s="1" customFormat="1" ht="16.5" thickTop="1">
      <c r="C381" s="14" t="s">
        <v>53</v>
      </c>
      <c r="D381" s="10"/>
      <c r="E381" s="10"/>
      <c r="F381" s="10"/>
      <c r="G381" s="10"/>
      <c r="H381" s="10"/>
      <c r="I381" s="10"/>
      <c r="J381" s="10"/>
      <c r="K381" s="4"/>
      <c r="L381" s="13"/>
      <c r="M381" s="10"/>
      <c r="N381" s="10"/>
      <c r="O381" s="10"/>
      <c r="P381" s="10"/>
      <c r="Q381" s="10"/>
      <c r="R381" s="10"/>
      <c r="S381" s="10"/>
      <c r="T381" s="10"/>
      <c r="U381" s="10"/>
      <c r="V381" s="10"/>
      <c r="W381" s="10"/>
      <c r="X381"/>
      <c r="Y381"/>
      <c r="Z381"/>
      <c r="AA381"/>
      <c r="AB381"/>
      <c r="AC381"/>
      <c r="AD381"/>
      <c r="AE381"/>
      <c r="AF381"/>
      <c r="AG381"/>
      <c r="AH381"/>
      <c r="AI381"/>
      <c r="AJ381"/>
      <c r="AK381"/>
      <c r="AL381"/>
      <c r="AM381"/>
      <c r="AN381"/>
      <c r="AO381"/>
      <c r="AP381"/>
      <c r="AQ381"/>
      <c r="AR381"/>
      <c r="AS381"/>
      <c r="AT381"/>
    </row>
    <row r="382" spans="3:46" s="1" customFormat="1" ht="12.75">
      <c r="C382" s="94" t="s">
        <v>68</v>
      </c>
      <c r="D382" s="94">
        <v>0.19</v>
      </c>
      <c r="E382" s="95">
        <v>50</v>
      </c>
      <c r="F382" s="95">
        <v>12.5</v>
      </c>
      <c r="G382" s="96">
        <v>26864</v>
      </c>
      <c r="H382" s="94"/>
      <c r="I382" s="94">
        <v>50</v>
      </c>
      <c r="J382" s="95">
        <f>I382/3</f>
        <v>16.666666666666668</v>
      </c>
      <c r="K382" s="94" t="s">
        <v>69</v>
      </c>
      <c r="L382" s="139" t="s">
        <v>40</v>
      </c>
      <c r="M382" s="77"/>
      <c r="N382" s="78"/>
      <c r="O382" s="78"/>
      <c r="P382" s="78"/>
      <c r="Q382" s="78"/>
      <c r="R382" s="78"/>
      <c r="S382" s="78"/>
      <c r="T382" s="78"/>
      <c r="U382" s="78"/>
      <c r="V382" s="78"/>
      <c r="W382" s="79"/>
      <c r="X382" s="22">
        <f>SUM(M382:W382)</f>
        <v>0</v>
      </c>
      <c r="Y382" s="21"/>
      <c r="AM382"/>
      <c r="AN382"/>
      <c r="AO382"/>
      <c r="AP382"/>
      <c r="AQ382"/>
      <c r="AR382"/>
      <c r="AS382"/>
      <c r="AT382"/>
    </row>
    <row r="383" spans="3:46" s="1" customFormat="1" ht="12.75">
      <c r="C383" s="94" t="str">
        <f aca="true" t="shared" si="271" ref="C383:J383">C382</f>
        <v>35-7310A</v>
      </c>
      <c r="D383" s="94">
        <f t="shared" si="271"/>
        <v>0.19</v>
      </c>
      <c r="E383" s="94">
        <f t="shared" si="271"/>
        <v>50</v>
      </c>
      <c r="F383" s="95">
        <f t="shared" si="271"/>
        <v>12.5</v>
      </c>
      <c r="G383" s="96">
        <f t="shared" si="271"/>
        <v>26864</v>
      </c>
      <c r="H383" s="94">
        <f t="shared" si="271"/>
        <v>0</v>
      </c>
      <c r="I383" s="94">
        <f t="shared" si="271"/>
        <v>50</v>
      </c>
      <c r="J383" s="95">
        <f t="shared" si="271"/>
        <v>16.666666666666668</v>
      </c>
      <c r="K383" s="94" t="s">
        <v>47</v>
      </c>
      <c r="L383" s="139" t="s">
        <v>41</v>
      </c>
      <c r="M383" s="80"/>
      <c r="N383" s="11"/>
      <c r="O383" s="11"/>
      <c r="P383" s="11"/>
      <c r="Q383" s="11"/>
      <c r="R383" s="11"/>
      <c r="S383" s="11"/>
      <c r="T383" s="11"/>
      <c r="U383" s="11"/>
      <c r="V383" s="11"/>
      <c r="W383" s="81"/>
      <c r="X383" s="22">
        <f>SUM(M383:W383)</f>
        <v>0</v>
      </c>
      <c r="AM383"/>
      <c r="AN383"/>
      <c r="AO383"/>
      <c r="AP383"/>
      <c r="AQ383"/>
      <c r="AR383"/>
      <c r="AS383"/>
      <c r="AT383"/>
    </row>
    <row r="384" spans="3:46" s="1" customFormat="1" ht="15.75">
      <c r="C384" s="14" t="s">
        <v>54</v>
      </c>
      <c r="D384"/>
      <c r="E384"/>
      <c r="F384"/>
      <c r="G384"/>
      <c r="H384"/>
      <c r="I384"/>
      <c r="J384" s="70"/>
      <c r="K384"/>
      <c r="L384" s="139"/>
      <c r="M384" s="82"/>
      <c r="N384" s="83"/>
      <c r="O384" s="83"/>
      <c r="P384" s="83"/>
      <c r="Q384" s="83"/>
      <c r="R384" s="83"/>
      <c r="S384" s="83"/>
      <c r="T384" s="83"/>
      <c r="U384" s="83"/>
      <c r="V384" s="83"/>
      <c r="W384" s="84"/>
      <c r="X384"/>
      <c r="Y384"/>
      <c r="Z384"/>
      <c r="AM384"/>
      <c r="AN384"/>
      <c r="AO384"/>
      <c r="AP384"/>
      <c r="AQ384"/>
      <c r="AR384"/>
      <c r="AS384"/>
      <c r="AT384"/>
    </row>
    <row r="385" spans="3:46" s="1" customFormat="1" ht="12.75">
      <c r="C385" s="94" t="str">
        <f aca="true" t="shared" si="272" ref="C385:K385">C382</f>
        <v>35-7310A</v>
      </c>
      <c r="D385" s="94">
        <f t="shared" si="272"/>
        <v>0.19</v>
      </c>
      <c r="E385" s="94">
        <f t="shared" si="272"/>
        <v>50</v>
      </c>
      <c r="F385" s="95">
        <f t="shared" si="272"/>
        <v>12.5</v>
      </c>
      <c r="G385" s="96">
        <f t="shared" si="272"/>
        <v>26864</v>
      </c>
      <c r="H385" s="94">
        <f t="shared" si="272"/>
        <v>0</v>
      </c>
      <c r="I385" s="94">
        <f t="shared" si="272"/>
        <v>50</v>
      </c>
      <c r="J385" s="95">
        <f t="shared" si="272"/>
        <v>16.666666666666668</v>
      </c>
      <c r="K385" s="94" t="str">
        <f t="shared" si="272"/>
        <v>SP069131</v>
      </c>
      <c r="L385" s="139" t="s">
        <v>42</v>
      </c>
      <c r="M385" s="80"/>
      <c r="N385" s="11"/>
      <c r="O385" s="11"/>
      <c r="P385" s="11"/>
      <c r="Q385" s="11"/>
      <c r="R385" s="11"/>
      <c r="S385" s="11"/>
      <c r="T385" s="11"/>
      <c r="U385" s="11"/>
      <c r="V385" s="11"/>
      <c r="W385" s="81"/>
      <c r="X385" s="22">
        <f>SUM(M385:W385)</f>
        <v>0</v>
      </c>
      <c r="Y385" s="21"/>
      <c r="Z385"/>
      <c r="AM385"/>
      <c r="AN385"/>
      <c r="AO385"/>
      <c r="AP385"/>
      <c r="AQ385"/>
      <c r="AR385"/>
      <c r="AS385"/>
      <c r="AT385"/>
    </row>
    <row r="386" spans="3:46" s="1" customFormat="1" ht="12.75">
      <c r="C386" s="97" t="str">
        <f aca="true" t="shared" si="273" ref="C386:H386">C382</f>
        <v>35-7310A</v>
      </c>
      <c r="D386" s="97">
        <f t="shared" si="273"/>
        <v>0.19</v>
      </c>
      <c r="E386" s="97">
        <f t="shared" si="273"/>
        <v>50</v>
      </c>
      <c r="F386" s="99">
        <f t="shared" si="273"/>
        <v>12.5</v>
      </c>
      <c r="G386" s="98">
        <f t="shared" si="273"/>
        <v>26864</v>
      </c>
      <c r="H386" s="97">
        <f t="shared" si="273"/>
        <v>0</v>
      </c>
      <c r="I386" s="97">
        <f>I382</f>
        <v>50</v>
      </c>
      <c r="J386" s="99">
        <f>J382</f>
        <v>16.666666666666668</v>
      </c>
      <c r="K386" s="97" t="str">
        <f>K383</f>
        <v>SP074164</v>
      </c>
      <c r="L386" s="139" t="s">
        <v>43</v>
      </c>
      <c r="M386" s="85"/>
      <c r="N386" s="86"/>
      <c r="O386" s="86"/>
      <c r="P386" s="86"/>
      <c r="Q386" s="86"/>
      <c r="R386" s="86"/>
      <c r="S386" s="86"/>
      <c r="T386" s="86"/>
      <c r="U386" s="86"/>
      <c r="V386" s="86"/>
      <c r="W386" s="87"/>
      <c r="X386" s="22">
        <f>SUM(M386:W386)</f>
        <v>0</v>
      </c>
      <c r="Y386" s="21"/>
      <c r="Z386"/>
      <c r="AM386"/>
      <c r="AN386"/>
      <c r="AO386"/>
      <c r="AP386"/>
      <c r="AQ386"/>
      <c r="AR386"/>
      <c r="AS386"/>
      <c r="AT386"/>
    </row>
    <row r="387" spans="3:46" s="1" customFormat="1" ht="12.75">
      <c r="C387" s="18"/>
      <c r="D387" s="18"/>
      <c r="E387" s="19"/>
      <c r="F387" s="19"/>
      <c r="G387" s="20"/>
      <c r="H387" s="18"/>
      <c r="I387" s="18"/>
      <c r="L387" s="140"/>
      <c r="M387" s="7"/>
      <c r="N387" s="7"/>
      <c r="O387" s="7"/>
      <c r="P387" s="7"/>
      <c r="Q387" s="7"/>
      <c r="R387" s="7"/>
      <c r="S387" s="7"/>
      <c r="T387" s="7"/>
      <c r="U387" s="7"/>
      <c r="V387" s="7"/>
      <c r="W387" s="22"/>
      <c r="AM387"/>
      <c r="AN387"/>
      <c r="AO387"/>
      <c r="AP387"/>
      <c r="AQ387"/>
      <c r="AR387"/>
      <c r="AS387"/>
      <c r="AT387"/>
    </row>
    <row r="388" spans="3:46" s="1" customFormat="1" ht="12.75">
      <c r="C388" s="18"/>
      <c r="D388" s="18"/>
      <c r="E388" s="18"/>
      <c r="F388" s="19"/>
      <c r="G388" s="19"/>
      <c r="H388" s="40" t="s">
        <v>33</v>
      </c>
      <c r="I388" s="62"/>
      <c r="J388" s="2"/>
      <c r="K388" s="2"/>
      <c r="L388" s="29" t="s">
        <v>84</v>
      </c>
      <c r="M388" s="30">
        <f>IF(M383=0,0,IF(M382=0,1,((M383/M382)-1)))</f>
        <v>0</v>
      </c>
      <c r="N388" s="30">
        <f aca="true" t="shared" si="274" ref="N388:W388">IF(N383=0,0,IF(N382=0,1,((N383/N382)-1)))</f>
        <v>0</v>
      </c>
      <c r="O388" s="30">
        <f t="shared" si="274"/>
        <v>0</v>
      </c>
      <c r="P388" s="30">
        <f t="shared" si="274"/>
        <v>0</v>
      </c>
      <c r="Q388" s="30">
        <f t="shared" si="274"/>
        <v>0</v>
      </c>
      <c r="R388" s="30">
        <f t="shared" si="274"/>
        <v>0</v>
      </c>
      <c r="S388" s="30">
        <f t="shared" si="274"/>
        <v>0</v>
      </c>
      <c r="T388" s="30">
        <f t="shared" si="274"/>
        <v>0</v>
      </c>
      <c r="U388" s="30">
        <f t="shared" si="274"/>
        <v>0</v>
      </c>
      <c r="V388" s="30">
        <f t="shared" si="274"/>
        <v>0</v>
      </c>
      <c r="W388" s="31">
        <f t="shared" si="274"/>
        <v>0</v>
      </c>
      <c r="X388"/>
      <c r="Y388"/>
      <c r="Z388" s="62"/>
      <c r="AA388" s="29" t="s">
        <v>30</v>
      </c>
      <c r="AB388" s="73">
        <f aca="true" t="shared" si="275" ref="AB388:AL388">IF(M388&gt;0.1,1,0)</f>
        <v>0</v>
      </c>
      <c r="AC388" s="73">
        <f t="shared" si="275"/>
        <v>0</v>
      </c>
      <c r="AD388" s="73">
        <f t="shared" si="275"/>
        <v>0</v>
      </c>
      <c r="AE388" s="73">
        <f t="shared" si="275"/>
        <v>0</v>
      </c>
      <c r="AF388" s="73">
        <f t="shared" si="275"/>
        <v>0</v>
      </c>
      <c r="AG388" s="73">
        <f t="shared" si="275"/>
        <v>0</v>
      </c>
      <c r="AH388" s="73">
        <f t="shared" si="275"/>
        <v>0</v>
      </c>
      <c r="AI388" s="73">
        <f t="shared" si="275"/>
        <v>0</v>
      </c>
      <c r="AJ388" s="73">
        <f t="shared" si="275"/>
        <v>0</v>
      </c>
      <c r="AK388" s="73">
        <f t="shared" si="275"/>
        <v>0</v>
      </c>
      <c r="AL388" s="74">
        <f t="shared" si="275"/>
        <v>0</v>
      </c>
      <c r="AM388"/>
      <c r="AN388"/>
      <c r="AO388"/>
      <c r="AP388"/>
      <c r="AQ388"/>
      <c r="AR388"/>
      <c r="AS388"/>
      <c r="AT388"/>
    </row>
    <row r="389" spans="3:46" s="1" customFormat="1" ht="12.75">
      <c r="C389" s="18"/>
      <c r="D389" s="18"/>
      <c r="E389" s="18"/>
      <c r="F389" s="19"/>
      <c r="G389" s="19"/>
      <c r="H389" s="20"/>
      <c r="I389" s="63"/>
      <c r="J389" s="4"/>
      <c r="K389" s="10"/>
      <c r="L389" s="13" t="str">
        <f>"Mitigation Check 2: &gt; "&amp;TRUNC($E$3,0)&amp;$F$4</f>
        <v>Mitigation Check 2: &gt; 6 AF/A:</v>
      </c>
      <c r="M389" s="11">
        <f aca="true" t="shared" si="276" ref="M389:W389">M383-M382</f>
        <v>0</v>
      </c>
      <c r="N389" s="11">
        <f t="shared" si="276"/>
        <v>0</v>
      </c>
      <c r="O389" s="11">
        <f t="shared" si="276"/>
        <v>0</v>
      </c>
      <c r="P389" s="11">
        <f t="shared" si="276"/>
        <v>0</v>
      </c>
      <c r="Q389" s="11">
        <f t="shared" si="276"/>
        <v>0</v>
      </c>
      <c r="R389" s="11">
        <f t="shared" si="276"/>
        <v>0</v>
      </c>
      <c r="S389" s="11">
        <f t="shared" si="276"/>
        <v>0</v>
      </c>
      <c r="T389" s="11">
        <f t="shared" si="276"/>
        <v>0</v>
      </c>
      <c r="U389" s="11">
        <f t="shared" si="276"/>
        <v>0</v>
      </c>
      <c r="V389" s="11">
        <f t="shared" si="276"/>
        <v>0</v>
      </c>
      <c r="W389" s="33">
        <f t="shared" si="276"/>
        <v>0</v>
      </c>
      <c r="X389"/>
      <c r="Y389"/>
      <c r="Z389" s="63"/>
      <c r="AA389" s="12" t="s">
        <v>30</v>
      </c>
      <c r="AB389" s="24">
        <f aca="true" t="shared" si="277" ref="AB389:AL389">IF(M389&gt;$E$3,1,0)</f>
        <v>0</v>
      </c>
      <c r="AC389" s="24">
        <f t="shared" si="277"/>
        <v>0</v>
      </c>
      <c r="AD389" s="24">
        <f t="shared" si="277"/>
        <v>0</v>
      </c>
      <c r="AE389" s="24">
        <f t="shared" si="277"/>
        <v>0</v>
      </c>
      <c r="AF389" s="24">
        <f t="shared" si="277"/>
        <v>0</v>
      </c>
      <c r="AG389" s="24">
        <f t="shared" si="277"/>
        <v>0</v>
      </c>
      <c r="AH389" s="24">
        <f t="shared" si="277"/>
        <v>0</v>
      </c>
      <c r="AI389" s="24">
        <f t="shared" si="277"/>
        <v>0</v>
      </c>
      <c r="AJ389" s="24">
        <f t="shared" si="277"/>
        <v>0</v>
      </c>
      <c r="AK389" s="24">
        <f t="shared" si="277"/>
        <v>0</v>
      </c>
      <c r="AL389" s="32">
        <f t="shared" si="277"/>
        <v>0</v>
      </c>
      <c r="AM389"/>
      <c r="AN389"/>
      <c r="AO389"/>
      <c r="AP389"/>
      <c r="AQ389"/>
      <c r="AR389"/>
      <c r="AS389"/>
      <c r="AT389"/>
    </row>
    <row r="390" spans="3:46" s="1" customFormat="1" ht="12.75">
      <c r="C390" s="18"/>
      <c r="D390" s="18"/>
      <c r="E390" s="18"/>
      <c r="F390" s="19"/>
      <c r="G390" s="19"/>
      <c r="H390" s="20"/>
      <c r="I390" s="63"/>
      <c r="J390" s="4"/>
      <c r="K390" s="10"/>
      <c r="L390" s="12" t="s">
        <v>85</v>
      </c>
      <c r="M390" s="23">
        <f>IF($X383=0,0,(M383/$X383))</f>
        <v>0</v>
      </c>
      <c r="N390" s="23">
        <f aca="true" t="shared" si="278" ref="N390:W390">IF($X383=0,0,(N383/$X383))</f>
        <v>0</v>
      </c>
      <c r="O390" s="23">
        <f t="shared" si="278"/>
        <v>0</v>
      </c>
      <c r="P390" s="23">
        <f t="shared" si="278"/>
        <v>0</v>
      </c>
      <c r="Q390" s="23">
        <f t="shared" si="278"/>
        <v>0</v>
      </c>
      <c r="R390" s="23">
        <f t="shared" si="278"/>
        <v>0</v>
      </c>
      <c r="S390" s="23">
        <f t="shared" si="278"/>
        <v>0</v>
      </c>
      <c r="T390" s="23">
        <f t="shared" si="278"/>
        <v>0</v>
      </c>
      <c r="U390" s="23">
        <f t="shared" si="278"/>
        <v>0</v>
      </c>
      <c r="V390" s="23">
        <f t="shared" si="278"/>
        <v>0</v>
      </c>
      <c r="W390" s="34">
        <f t="shared" si="278"/>
        <v>0</v>
      </c>
      <c r="X390"/>
      <c r="Y390"/>
      <c r="Z390" s="64"/>
      <c r="AA390" s="38" t="s">
        <v>30</v>
      </c>
      <c r="AB390" s="75">
        <f aca="true" t="shared" si="279" ref="AB390:AL390">IF(M390&gt;0.1,1,0)</f>
        <v>0</v>
      </c>
      <c r="AC390" s="75">
        <f t="shared" si="279"/>
        <v>0</v>
      </c>
      <c r="AD390" s="75">
        <f t="shared" si="279"/>
        <v>0</v>
      </c>
      <c r="AE390" s="75">
        <f t="shared" si="279"/>
        <v>0</v>
      </c>
      <c r="AF390" s="75">
        <f t="shared" si="279"/>
        <v>0</v>
      </c>
      <c r="AG390" s="75">
        <f t="shared" si="279"/>
        <v>0</v>
      </c>
      <c r="AH390" s="75">
        <f t="shared" si="279"/>
        <v>0</v>
      </c>
      <c r="AI390" s="75">
        <f t="shared" si="279"/>
        <v>0</v>
      </c>
      <c r="AJ390" s="75">
        <f t="shared" si="279"/>
        <v>0</v>
      </c>
      <c r="AK390" s="75">
        <f t="shared" si="279"/>
        <v>0</v>
      </c>
      <c r="AL390" s="76">
        <f t="shared" si="279"/>
        <v>0</v>
      </c>
      <c r="AM390"/>
      <c r="AN390"/>
      <c r="AO390"/>
      <c r="AP390"/>
      <c r="AQ390"/>
      <c r="AR390"/>
      <c r="AS390"/>
      <c r="AT390"/>
    </row>
    <row r="391" spans="3:46" s="1" customFormat="1" ht="12.75">
      <c r="C391" s="18"/>
      <c r="D391" s="18"/>
      <c r="E391" s="18"/>
      <c r="F391" s="19"/>
      <c r="G391" s="19"/>
      <c r="H391" s="20"/>
      <c r="I391" s="63"/>
      <c r="J391" s="4"/>
      <c r="K391" s="10"/>
      <c r="L391" s="12" t="s">
        <v>31</v>
      </c>
      <c r="M391" s="10" t="str">
        <f aca="true" t="shared" si="280" ref="M391:W391">IF(SUM(AB388,AB389,AB390)=3,"YES","NO")</f>
        <v>NO</v>
      </c>
      <c r="N391" s="10" t="str">
        <f t="shared" si="280"/>
        <v>NO</v>
      </c>
      <c r="O391" s="10" t="str">
        <f t="shared" si="280"/>
        <v>NO</v>
      </c>
      <c r="P391" s="10" t="str">
        <f t="shared" si="280"/>
        <v>NO</v>
      </c>
      <c r="Q391" s="10" t="str">
        <f t="shared" si="280"/>
        <v>NO</v>
      </c>
      <c r="R391" s="10" t="str">
        <f t="shared" si="280"/>
        <v>NO</v>
      </c>
      <c r="S391" s="10" t="str">
        <f t="shared" si="280"/>
        <v>NO</v>
      </c>
      <c r="T391" s="10" t="str">
        <f t="shared" si="280"/>
        <v>NO</v>
      </c>
      <c r="U391" s="10" t="str">
        <f t="shared" si="280"/>
        <v>NO</v>
      </c>
      <c r="V391" s="10" t="str">
        <f t="shared" si="280"/>
        <v>NO</v>
      </c>
      <c r="W391" s="35" t="str">
        <f t="shared" si="280"/>
        <v>NO</v>
      </c>
      <c r="X391"/>
      <c r="Y391"/>
      <c r="AM391"/>
      <c r="AN391"/>
      <c r="AO391"/>
      <c r="AP391"/>
      <c r="AQ391"/>
      <c r="AR391"/>
      <c r="AS391"/>
      <c r="AT391"/>
    </row>
    <row r="392" spans="3:46" s="1" customFormat="1" ht="12.75">
      <c r="C392" s="18"/>
      <c r="D392" s="18"/>
      <c r="E392" s="18"/>
      <c r="F392" s="19"/>
      <c r="G392" s="19"/>
      <c r="H392" s="20"/>
      <c r="I392" s="64"/>
      <c r="J392" s="36"/>
      <c r="K392" s="37"/>
      <c r="L392" s="38" t="s">
        <v>32</v>
      </c>
      <c r="M392" s="8">
        <f aca="true" t="shared" si="281" ref="M392:W392">M383-M382</f>
        <v>0</v>
      </c>
      <c r="N392" s="8">
        <f t="shared" si="281"/>
        <v>0</v>
      </c>
      <c r="O392" s="8">
        <f t="shared" si="281"/>
        <v>0</v>
      </c>
      <c r="P392" s="8">
        <f t="shared" si="281"/>
        <v>0</v>
      </c>
      <c r="Q392" s="8">
        <f t="shared" si="281"/>
        <v>0</v>
      </c>
      <c r="R392" s="8">
        <f t="shared" si="281"/>
        <v>0</v>
      </c>
      <c r="S392" s="8">
        <f t="shared" si="281"/>
        <v>0</v>
      </c>
      <c r="T392" s="8">
        <f t="shared" si="281"/>
        <v>0</v>
      </c>
      <c r="U392" s="8">
        <f t="shared" si="281"/>
        <v>0</v>
      </c>
      <c r="V392" s="8">
        <f t="shared" si="281"/>
        <v>0</v>
      </c>
      <c r="W392" s="39">
        <f t="shared" si="281"/>
        <v>0</v>
      </c>
      <c r="X392"/>
      <c r="Y392"/>
      <c r="AM392"/>
      <c r="AN392"/>
      <c r="AO392"/>
      <c r="AP392"/>
      <c r="AQ392"/>
      <c r="AR392"/>
      <c r="AS392"/>
      <c r="AT392"/>
    </row>
    <row r="393" spans="3:46" s="1" customFormat="1" ht="12.75">
      <c r="C393" s="18"/>
      <c r="D393" s="18"/>
      <c r="E393" s="18"/>
      <c r="F393" s="19"/>
      <c r="G393" s="19"/>
      <c r="H393" s="20"/>
      <c r="J393" s="18"/>
      <c r="L393" s="13"/>
      <c r="M393" s="7"/>
      <c r="N393" s="7"/>
      <c r="O393" s="7"/>
      <c r="P393" s="7"/>
      <c r="Q393" s="7"/>
      <c r="R393" s="7"/>
      <c r="S393" s="7"/>
      <c r="T393" s="7"/>
      <c r="U393" s="7"/>
      <c r="V393" s="7"/>
      <c r="W393" s="7"/>
      <c r="X393"/>
      <c r="Y393"/>
      <c r="AM393"/>
      <c r="AN393"/>
      <c r="AO393"/>
      <c r="AP393"/>
      <c r="AQ393"/>
      <c r="AR393"/>
      <c r="AS393"/>
      <c r="AT393"/>
    </row>
    <row r="394" spans="3:46" s="1" customFormat="1" ht="12.75">
      <c r="C394" s="18"/>
      <c r="D394" s="18"/>
      <c r="E394" s="18"/>
      <c r="F394" s="19"/>
      <c r="G394" s="19"/>
      <c r="H394" s="40" t="s">
        <v>34</v>
      </c>
      <c r="I394" s="62"/>
      <c r="J394" s="2"/>
      <c r="K394" s="2"/>
      <c r="L394" s="29" t="s">
        <v>84</v>
      </c>
      <c r="M394" s="30">
        <f>IF(M386=0,0,IF(M385=0,1,((M386/M385)-1)))</f>
        <v>0</v>
      </c>
      <c r="N394" s="30">
        <f aca="true" t="shared" si="282" ref="N394:W394">IF(N386=0,0,IF(N385=0,1,((N386/N385)-1)))</f>
        <v>0</v>
      </c>
      <c r="O394" s="30">
        <f t="shared" si="282"/>
        <v>0</v>
      </c>
      <c r="P394" s="30">
        <f t="shared" si="282"/>
        <v>0</v>
      </c>
      <c r="Q394" s="30">
        <f t="shared" si="282"/>
        <v>0</v>
      </c>
      <c r="R394" s="30">
        <f t="shared" si="282"/>
        <v>0</v>
      </c>
      <c r="S394" s="30">
        <f t="shared" si="282"/>
        <v>0</v>
      </c>
      <c r="T394" s="30">
        <f t="shared" si="282"/>
        <v>0</v>
      </c>
      <c r="U394" s="30">
        <f t="shared" si="282"/>
        <v>0</v>
      </c>
      <c r="V394" s="30">
        <f t="shared" si="282"/>
        <v>0</v>
      </c>
      <c r="W394" s="31">
        <f t="shared" si="282"/>
        <v>0</v>
      </c>
      <c r="X394" s="25"/>
      <c r="Y394" s="21"/>
      <c r="AM394"/>
      <c r="AN394"/>
      <c r="AO394"/>
      <c r="AP394"/>
      <c r="AQ394"/>
      <c r="AR394"/>
      <c r="AS394"/>
      <c r="AT394"/>
    </row>
    <row r="395" spans="3:46" s="1" customFormat="1" ht="12.75">
      <c r="C395" s="18"/>
      <c r="D395" s="18"/>
      <c r="E395" s="18"/>
      <c r="F395" s="19"/>
      <c r="G395" s="19"/>
      <c r="H395" s="20"/>
      <c r="I395" s="65"/>
      <c r="J395" s="4"/>
      <c r="K395" s="10"/>
      <c r="L395" s="13" t="str">
        <f>"Mitigation Check 2: &gt; "&amp;$E$3&amp;$F$4</f>
        <v>Mitigation Check 2: &gt; 6 AF/A:</v>
      </c>
      <c r="M395" s="11">
        <f>M386-M385</f>
        <v>0</v>
      </c>
      <c r="N395" s="11">
        <f aca="true" t="shared" si="283" ref="N395:W395">N386-N385</f>
        <v>0</v>
      </c>
      <c r="O395" s="11">
        <f t="shared" si="283"/>
        <v>0</v>
      </c>
      <c r="P395" s="11">
        <f t="shared" si="283"/>
        <v>0</v>
      </c>
      <c r="Q395" s="11">
        <f t="shared" si="283"/>
        <v>0</v>
      </c>
      <c r="R395" s="11">
        <f t="shared" si="283"/>
        <v>0</v>
      </c>
      <c r="S395" s="11">
        <f t="shared" si="283"/>
        <v>0</v>
      </c>
      <c r="T395" s="11">
        <f t="shared" si="283"/>
        <v>0</v>
      </c>
      <c r="U395" s="11">
        <f t="shared" si="283"/>
        <v>0</v>
      </c>
      <c r="V395" s="11">
        <f t="shared" si="283"/>
        <v>0</v>
      </c>
      <c r="W395" s="33">
        <f t="shared" si="283"/>
        <v>0</v>
      </c>
      <c r="X395" s="25"/>
      <c r="Y395" s="21"/>
      <c r="Z395" s="62"/>
      <c r="AA395" s="29" t="s">
        <v>30</v>
      </c>
      <c r="AB395" s="73">
        <f aca="true" t="shared" si="284" ref="AB395:AL395">IF(M394&gt;0.1,1,0)</f>
        <v>0</v>
      </c>
      <c r="AC395" s="73">
        <f t="shared" si="284"/>
        <v>0</v>
      </c>
      <c r="AD395" s="73">
        <f t="shared" si="284"/>
        <v>0</v>
      </c>
      <c r="AE395" s="73">
        <f t="shared" si="284"/>
        <v>0</v>
      </c>
      <c r="AF395" s="73">
        <f t="shared" si="284"/>
        <v>0</v>
      </c>
      <c r="AG395" s="73">
        <f t="shared" si="284"/>
        <v>0</v>
      </c>
      <c r="AH395" s="73">
        <f t="shared" si="284"/>
        <v>0</v>
      </c>
      <c r="AI395" s="73">
        <f t="shared" si="284"/>
        <v>0</v>
      </c>
      <c r="AJ395" s="73">
        <f t="shared" si="284"/>
        <v>0</v>
      </c>
      <c r="AK395" s="73">
        <f t="shared" si="284"/>
        <v>0</v>
      </c>
      <c r="AL395" s="74">
        <f t="shared" si="284"/>
        <v>0</v>
      </c>
      <c r="AM395"/>
      <c r="AN395"/>
      <c r="AO395"/>
      <c r="AP395"/>
      <c r="AQ395"/>
      <c r="AR395"/>
      <c r="AS395"/>
      <c r="AT395"/>
    </row>
    <row r="396" spans="3:46" s="1" customFormat="1" ht="12.75">
      <c r="C396" s="18"/>
      <c r="D396" s="18"/>
      <c r="E396" s="18"/>
      <c r="F396" s="19"/>
      <c r="G396" s="19"/>
      <c r="H396" s="20"/>
      <c r="I396" s="66"/>
      <c r="J396" s="47"/>
      <c r="K396" s="10"/>
      <c r="L396" s="12"/>
      <c r="M396" s="23"/>
      <c r="N396" s="23"/>
      <c r="O396" s="23"/>
      <c r="P396" s="23"/>
      <c r="Q396" s="23"/>
      <c r="R396" s="23"/>
      <c r="S396" s="23"/>
      <c r="T396" s="23"/>
      <c r="U396" s="23"/>
      <c r="V396" s="23"/>
      <c r="W396" s="34"/>
      <c r="X396" s="25"/>
      <c r="Y396" s="21"/>
      <c r="Z396" s="63"/>
      <c r="AA396" s="12" t="s">
        <v>30</v>
      </c>
      <c r="AB396" s="24">
        <f aca="true" t="shared" si="285" ref="AB396:AL396">IF(M395&gt;$E$3,1,0)</f>
        <v>0</v>
      </c>
      <c r="AC396" s="24">
        <f t="shared" si="285"/>
        <v>0</v>
      </c>
      <c r="AD396" s="24">
        <f t="shared" si="285"/>
        <v>0</v>
      </c>
      <c r="AE396" s="24">
        <f t="shared" si="285"/>
        <v>0</v>
      </c>
      <c r="AF396" s="24">
        <f t="shared" si="285"/>
        <v>0</v>
      </c>
      <c r="AG396" s="24">
        <f t="shared" si="285"/>
        <v>0</v>
      </c>
      <c r="AH396" s="24">
        <f t="shared" si="285"/>
        <v>0</v>
      </c>
      <c r="AI396" s="24">
        <f t="shared" si="285"/>
        <v>0</v>
      </c>
      <c r="AJ396" s="24">
        <f t="shared" si="285"/>
        <v>0</v>
      </c>
      <c r="AK396" s="24">
        <f t="shared" si="285"/>
        <v>0</v>
      </c>
      <c r="AL396" s="32">
        <f t="shared" si="285"/>
        <v>0</v>
      </c>
      <c r="AM396"/>
      <c r="AN396"/>
      <c r="AO396"/>
      <c r="AP396"/>
      <c r="AQ396"/>
      <c r="AR396"/>
      <c r="AS396"/>
      <c r="AT396"/>
    </row>
    <row r="397" spans="3:46" s="1" customFormat="1" ht="12.75">
      <c r="C397" s="18"/>
      <c r="D397" s="18"/>
      <c r="E397" s="18"/>
      <c r="F397" s="19"/>
      <c r="G397" s="19"/>
      <c r="H397" s="20"/>
      <c r="I397" s="65"/>
      <c r="J397" s="4"/>
      <c r="K397" s="10"/>
      <c r="L397" s="12" t="s">
        <v>31</v>
      </c>
      <c r="M397" s="10" t="str">
        <f aca="true" t="shared" si="286" ref="M397:W397">IF(SUM(AB395,AB396)=2,"YES","NO")</f>
        <v>NO</v>
      </c>
      <c r="N397" s="10" t="str">
        <f t="shared" si="286"/>
        <v>NO</v>
      </c>
      <c r="O397" s="10" t="str">
        <f t="shared" si="286"/>
        <v>NO</v>
      </c>
      <c r="P397" s="10" t="str">
        <f t="shared" si="286"/>
        <v>NO</v>
      </c>
      <c r="Q397" s="10" t="str">
        <f t="shared" si="286"/>
        <v>NO</v>
      </c>
      <c r="R397" s="10" t="str">
        <f t="shared" si="286"/>
        <v>NO</v>
      </c>
      <c r="S397" s="10" t="str">
        <f t="shared" si="286"/>
        <v>NO</v>
      </c>
      <c r="T397" s="10" t="str">
        <f t="shared" si="286"/>
        <v>NO</v>
      </c>
      <c r="U397" s="10" t="str">
        <f t="shared" si="286"/>
        <v>NO</v>
      </c>
      <c r="V397" s="10" t="str">
        <f t="shared" si="286"/>
        <v>NO</v>
      </c>
      <c r="W397" s="35" t="str">
        <f t="shared" si="286"/>
        <v>NO</v>
      </c>
      <c r="X397" s="25"/>
      <c r="Y397" s="21"/>
      <c r="Z397" s="64"/>
      <c r="AA397" s="38"/>
      <c r="AB397" s="75"/>
      <c r="AC397" s="75"/>
      <c r="AD397" s="75"/>
      <c r="AE397" s="75"/>
      <c r="AF397" s="75"/>
      <c r="AG397" s="75"/>
      <c r="AH397" s="75"/>
      <c r="AI397" s="75"/>
      <c r="AJ397" s="75"/>
      <c r="AK397" s="75"/>
      <c r="AL397" s="76"/>
      <c r="AM397"/>
      <c r="AN397"/>
      <c r="AO397"/>
      <c r="AP397"/>
      <c r="AQ397"/>
      <c r="AR397"/>
      <c r="AS397"/>
      <c r="AT397"/>
    </row>
    <row r="398" spans="3:46" s="1" customFormat="1" ht="12.75">
      <c r="C398" s="18"/>
      <c r="D398" s="18"/>
      <c r="E398" s="18"/>
      <c r="F398" s="19"/>
      <c r="G398" s="19"/>
      <c r="H398" s="20"/>
      <c r="I398" s="67"/>
      <c r="J398" s="36"/>
      <c r="K398" s="37"/>
      <c r="L398" s="38" t="s">
        <v>32</v>
      </c>
      <c r="M398" s="8">
        <f>M386-M385</f>
        <v>0</v>
      </c>
      <c r="N398" s="8">
        <f aca="true" t="shared" si="287" ref="N398:W398">N386-N385</f>
        <v>0</v>
      </c>
      <c r="O398" s="8">
        <f t="shared" si="287"/>
        <v>0</v>
      </c>
      <c r="P398" s="8">
        <f t="shared" si="287"/>
        <v>0</v>
      </c>
      <c r="Q398" s="8">
        <f t="shared" si="287"/>
        <v>0</v>
      </c>
      <c r="R398" s="8">
        <f t="shared" si="287"/>
        <v>0</v>
      </c>
      <c r="S398" s="8">
        <f t="shared" si="287"/>
        <v>0</v>
      </c>
      <c r="T398" s="8">
        <f t="shared" si="287"/>
        <v>0</v>
      </c>
      <c r="U398" s="8">
        <f t="shared" si="287"/>
        <v>0</v>
      </c>
      <c r="V398" s="8">
        <f t="shared" si="287"/>
        <v>0</v>
      </c>
      <c r="W398" s="39">
        <f t="shared" si="287"/>
        <v>0</v>
      </c>
      <c r="X398" s="25"/>
      <c r="Y398" s="21"/>
      <c r="AM398"/>
      <c r="AN398"/>
      <c r="AO398"/>
      <c r="AP398"/>
      <c r="AQ398"/>
      <c r="AR398"/>
      <c r="AS398"/>
      <c r="AT398"/>
    </row>
    <row r="399" spans="3:46" s="1" customFormat="1" ht="12.75">
      <c r="C399" s="18"/>
      <c r="D399" s="18"/>
      <c r="E399" s="19"/>
      <c r="F399" s="19"/>
      <c r="G399" s="20"/>
      <c r="H399" s="18"/>
      <c r="I399" s="18"/>
      <c r="K399" s="13"/>
      <c r="L399" s="140"/>
      <c r="M399" s="7"/>
      <c r="N399" s="7"/>
      <c r="O399" s="7"/>
      <c r="P399" s="7"/>
      <c r="Q399" s="7"/>
      <c r="R399" s="7"/>
      <c r="S399" s="7"/>
      <c r="T399" s="7"/>
      <c r="U399" s="7"/>
      <c r="V399" s="7"/>
      <c r="W399" s="25"/>
      <c r="X399" s="21"/>
      <c r="AM399"/>
      <c r="AN399"/>
      <c r="AO399"/>
      <c r="AP399"/>
      <c r="AQ399"/>
      <c r="AR399"/>
      <c r="AS399"/>
      <c r="AT399"/>
    </row>
    <row r="400" spans="3:46" s="1" customFormat="1" ht="15.75">
      <c r="C400" s="14" t="s">
        <v>75</v>
      </c>
      <c r="D400"/>
      <c r="E400" s="41"/>
      <c r="F400" s="43"/>
      <c r="G400" s="9"/>
      <c r="H400" s="42"/>
      <c r="I400" s="44"/>
      <c r="J400"/>
      <c r="K400"/>
      <c r="L400" s="13"/>
      <c r="M400"/>
      <c r="N400"/>
      <c r="O400"/>
      <c r="P400"/>
      <c r="Q400"/>
      <c r="R400"/>
      <c r="S400"/>
      <c r="T400"/>
      <c r="U400"/>
      <c r="V400"/>
      <c r="W400"/>
      <c r="X400"/>
      <c r="Y400"/>
      <c r="AM400"/>
      <c r="AN400"/>
      <c r="AO400"/>
      <c r="AP400"/>
      <c r="AQ400"/>
      <c r="AR400"/>
      <c r="AS400"/>
      <c r="AT400"/>
    </row>
    <row r="401" spans="3:46" s="1" customFormat="1" ht="12.75">
      <c r="C401"/>
      <c r="D401"/>
      <c r="E401"/>
      <c r="F401"/>
      <c r="G401"/>
      <c r="H401"/>
      <c r="I401"/>
      <c r="J401"/>
      <c r="K401"/>
      <c r="L401" s="13"/>
      <c r="M401" t="str">
        <f>"Impact by Reach (AF/"&amp;$F$3</f>
        <v>Impact by Reach (AF/Annum)</v>
      </c>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row>
    <row r="402" spans="3:46" s="1" customFormat="1" ht="12.75">
      <c r="C402" s="2" t="s">
        <v>0</v>
      </c>
      <c r="D402" s="2" t="s">
        <v>1</v>
      </c>
      <c r="E402" s="2" t="s">
        <v>48</v>
      </c>
      <c r="F402" s="2" t="s">
        <v>5</v>
      </c>
      <c r="G402" s="2" t="s">
        <v>6</v>
      </c>
      <c r="H402" s="2" t="s">
        <v>8</v>
      </c>
      <c r="I402" s="198" t="s">
        <v>35</v>
      </c>
      <c r="J402" s="198"/>
      <c r="K402" s="5" t="s">
        <v>10</v>
      </c>
      <c r="L402" s="13"/>
      <c r="M402" s="2" t="s">
        <v>12</v>
      </c>
      <c r="N402" s="2" t="s">
        <v>13</v>
      </c>
      <c r="O402" s="2" t="s">
        <v>14</v>
      </c>
      <c r="P402" s="2" t="s">
        <v>15</v>
      </c>
      <c r="Q402" s="2" t="s">
        <v>16</v>
      </c>
      <c r="R402" s="2" t="s">
        <v>17</v>
      </c>
      <c r="S402" s="2" t="s">
        <v>18</v>
      </c>
      <c r="T402" s="2" t="s">
        <v>19</v>
      </c>
      <c r="U402" s="2" t="s">
        <v>20</v>
      </c>
      <c r="V402" s="2" t="s">
        <v>21</v>
      </c>
      <c r="W402" s="2" t="s">
        <v>22</v>
      </c>
      <c r="X402"/>
      <c r="Y402"/>
      <c r="Z402"/>
      <c r="AA402"/>
      <c r="AB402"/>
      <c r="AC402"/>
      <c r="AD402"/>
      <c r="AE402"/>
      <c r="AF402"/>
      <c r="AG402"/>
      <c r="AH402"/>
      <c r="AI402"/>
      <c r="AJ402"/>
      <c r="AK402"/>
      <c r="AL402"/>
      <c r="AM402"/>
      <c r="AN402"/>
      <c r="AO402"/>
      <c r="AP402"/>
      <c r="AQ402"/>
      <c r="AR402"/>
      <c r="AS402"/>
      <c r="AT402"/>
    </row>
    <row r="403" spans="3:46" s="1" customFormat="1" ht="13.5" thickBot="1">
      <c r="C403" s="3"/>
      <c r="D403" s="3" t="s">
        <v>2</v>
      </c>
      <c r="E403" s="3" t="s">
        <v>3</v>
      </c>
      <c r="F403" s="3" t="s">
        <v>4</v>
      </c>
      <c r="G403" s="3" t="s">
        <v>7</v>
      </c>
      <c r="H403" s="3" t="s">
        <v>9</v>
      </c>
      <c r="I403" s="69" t="s">
        <v>44</v>
      </c>
      <c r="J403" s="68" t="s">
        <v>45</v>
      </c>
      <c r="K403" s="6" t="s">
        <v>11</v>
      </c>
      <c r="L403" s="13"/>
      <c r="M403" s="3" t="s">
        <v>23</v>
      </c>
      <c r="N403" s="3" t="s">
        <v>24</v>
      </c>
      <c r="O403" s="3" t="s">
        <v>25</v>
      </c>
      <c r="P403" s="3" t="s">
        <v>26</v>
      </c>
      <c r="Q403" s="3" t="s">
        <v>27</v>
      </c>
      <c r="R403" s="3" t="s">
        <v>28</v>
      </c>
      <c r="S403" s="3" t="s">
        <v>19</v>
      </c>
      <c r="T403" s="3"/>
      <c r="U403" s="3" t="s">
        <v>21</v>
      </c>
      <c r="V403" s="3"/>
      <c r="W403" s="3" t="s">
        <v>29</v>
      </c>
      <c r="X403"/>
      <c r="Y403"/>
      <c r="Z403"/>
      <c r="AA403"/>
      <c r="AB403"/>
      <c r="AC403"/>
      <c r="AD403"/>
      <c r="AE403"/>
      <c r="AF403"/>
      <c r="AG403"/>
      <c r="AH403"/>
      <c r="AI403"/>
      <c r="AJ403"/>
      <c r="AK403"/>
      <c r="AL403"/>
      <c r="AM403"/>
      <c r="AN403"/>
      <c r="AO403"/>
      <c r="AP403"/>
      <c r="AQ403"/>
      <c r="AR403"/>
      <c r="AS403"/>
      <c r="AT403"/>
    </row>
    <row r="404" spans="3:46" s="1" customFormat="1" ht="16.5" thickTop="1">
      <c r="C404" s="14" t="s">
        <v>53</v>
      </c>
      <c r="D404" s="10"/>
      <c r="E404" s="10"/>
      <c r="F404" s="10"/>
      <c r="G404" s="10"/>
      <c r="H404" s="10"/>
      <c r="I404" s="10"/>
      <c r="J404" s="10"/>
      <c r="K404" s="4"/>
      <c r="L404" s="13"/>
      <c r="M404" s="10"/>
      <c r="N404" s="10"/>
      <c r="O404" s="10"/>
      <c r="P404" s="10"/>
      <c r="Q404" s="10"/>
      <c r="R404" s="10"/>
      <c r="S404" s="10"/>
      <c r="T404" s="10"/>
      <c r="U404" s="10"/>
      <c r="V404" s="10"/>
      <c r="W404" s="10"/>
      <c r="X404"/>
      <c r="Y404"/>
      <c r="Z404"/>
      <c r="AA404"/>
      <c r="AB404"/>
      <c r="AC404"/>
      <c r="AD404"/>
      <c r="AE404"/>
      <c r="AF404"/>
      <c r="AG404"/>
      <c r="AH404"/>
      <c r="AI404"/>
      <c r="AJ404"/>
      <c r="AK404"/>
      <c r="AL404"/>
      <c r="AM404"/>
      <c r="AN404"/>
      <c r="AO404"/>
      <c r="AP404"/>
      <c r="AQ404"/>
      <c r="AR404"/>
      <c r="AS404"/>
      <c r="AT404"/>
    </row>
    <row r="405" spans="3:46" s="1" customFormat="1" ht="12.75">
      <c r="C405" s="100" t="s">
        <v>63</v>
      </c>
      <c r="D405" s="100">
        <v>0.1</v>
      </c>
      <c r="E405" s="101">
        <v>43.8</v>
      </c>
      <c r="F405" s="101">
        <v>10.9</v>
      </c>
      <c r="G405" s="102">
        <v>22452</v>
      </c>
      <c r="H405" s="100"/>
      <c r="I405" s="101">
        <v>43.8</v>
      </c>
      <c r="J405" s="101">
        <f>I405/3</f>
        <v>14.6</v>
      </c>
      <c r="K405" s="100" t="s">
        <v>46</v>
      </c>
      <c r="L405" s="139" t="s">
        <v>40</v>
      </c>
      <c r="M405" s="77"/>
      <c r="N405" s="78"/>
      <c r="O405" s="78"/>
      <c r="P405" s="78"/>
      <c r="Q405" s="78"/>
      <c r="R405" s="78"/>
      <c r="S405" s="78"/>
      <c r="T405" s="78"/>
      <c r="U405" s="78"/>
      <c r="V405" s="78"/>
      <c r="W405" s="79"/>
      <c r="X405" s="22">
        <f>SUM(M405:W405)</f>
        <v>0</v>
      </c>
      <c r="Y405" s="21"/>
      <c r="AM405"/>
      <c r="AN405"/>
      <c r="AO405"/>
      <c r="AP405"/>
      <c r="AQ405"/>
      <c r="AR405"/>
      <c r="AS405"/>
      <c r="AT405"/>
    </row>
    <row r="406" spans="3:46" s="1" customFormat="1" ht="12.75">
      <c r="C406" s="100" t="str">
        <f aca="true" t="shared" si="288" ref="C406:J406">C405</f>
        <v>35-13872</v>
      </c>
      <c r="D406" s="100">
        <f t="shared" si="288"/>
        <v>0.1</v>
      </c>
      <c r="E406" s="100">
        <f t="shared" si="288"/>
        <v>43.8</v>
      </c>
      <c r="F406" s="101">
        <f t="shared" si="288"/>
        <v>10.9</v>
      </c>
      <c r="G406" s="102">
        <f t="shared" si="288"/>
        <v>22452</v>
      </c>
      <c r="H406" s="100">
        <f t="shared" si="288"/>
        <v>0</v>
      </c>
      <c r="I406" s="101">
        <f t="shared" si="288"/>
        <v>43.8</v>
      </c>
      <c r="J406" s="101">
        <f t="shared" si="288"/>
        <v>14.6</v>
      </c>
      <c r="K406" s="100" t="s">
        <v>59</v>
      </c>
      <c r="L406" s="139" t="s">
        <v>41</v>
      </c>
      <c r="M406" s="80"/>
      <c r="N406" s="11"/>
      <c r="O406" s="11"/>
      <c r="P406" s="11"/>
      <c r="Q406" s="11"/>
      <c r="R406" s="11"/>
      <c r="S406" s="11"/>
      <c r="T406" s="11"/>
      <c r="U406" s="11"/>
      <c r="V406" s="11"/>
      <c r="W406" s="81"/>
      <c r="X406" s="22">
        <f>SUM(M406:W406)</f>
        <v>0</v>
      </c>
      <c r="AM406"/>
      <c r="AN406"/>
      <c r="AO406"/>
      <c r="AP406"/>
      <c r="AQ406"/>
      <c r="AR406"/>
      <c r="AS406"/>
      <c r="AT406"/>
    </row>
    <row r="407" spans="3:46" s="1" customFormat="1" ht="15.75">
      <c r="C407" s="14" t="s">
        <v>54</v>
      </c>
      <c r="D407"/>
      <c r="E407"/>
      <c r="F407"/>
      <c r="G407"/>
      <c r="H407"/>
      <c r="I407"/>
      <c r="J407"/>
      <c r="K407"/>
      <c r="L407" s="139"/>
      <c r="M407" s="82"/>
      <c r="N407" s="83"/>
      <c r="O407" s="83"/>
      <c r="P407" s="83"/>
      <c r="Q407" s="83"/>
      <c r="R407" s="83"/>
      <c r="S407" s="83"/>
      <c r="T407" s="83"/>
      <c r="U407" s="83"/>
      <c r="V407" s="83"/>
      <c r="W407" s="84"/>
      <c r="X407"/>
      <c r="Y407"/>
      <c r="Z407"/>
      <c r="AM407"/>
      <c r="AN407"/>
      <c r="AO407"/>
      <c r="AP407"/>
      <c r="AQ407"/>
      <c r="AR407"/>
      <c r="AS407"/>
      <c r="AT407"/>
    </row>
    <row r="408" spans="3:46" s="1" customFormat="1" ht="12.75">
      <c r="C408" s="100" t="str">
        <f aca="true" t="shared" si="289" ref="C408:K408">C405</f>
        <v>35-13872</v>
      </c>
      <c r="D408" s="100">
        <f t="shared" si="289"/>
        <v>0.1</v>
      </c>
      <c r="E408" s="100">
        <f t="shared" si="289"/>
        <v>43.8</v>
      </c>
      <c r="F408" s="101">
        <f t="shared" si="289"/>
        <v>10.9</v>
      </c>
      <c r="G408" s="102">
        <f t="shared" si="289"/>
        <v>22452</v>
      </c>
      <c r="H408" s="100">
        <f t="shared" si="289"/>
        <v>0</v>
      </c>
      <c r="I408" s="101">
        <f t="shared" si="289"/>
        <v>43.8</v>
      </c>
      <c r="J408" s="101">
        <f t="shared" si="289"/>
        <v>14.6</v>
      </c>
      <c r="K408" s="100" t="str">
        <f t="shared" si="289"/>
        <v>SP055158</v>
      </c>
      <c r="L408" s="139" t="s">
        <v>42</v>
      </c>
      <c r="M408" s="80"/>
      <c r="N408" s="11"/>
      <c r="O408" s="11"/>
      <c r="P408" s="11"/>
      <c r="Q408" s="11"/>
      <c r="R408" s="11"/>
      <c r="S408" s="11"/>
      <c r="T408" s="11"/>
      <c r="U408" s="11"/>
      <c r="V408" s="11"/>
      <c r="W408" s="81"/>
      <c r="X408" s="22">
        <f>SUM(M408:W408)</f>
        <v>0</v>
      </c>
      <c r="Y408" s="21"/>
      <c r="Z408"/>
      <c r="AM408"/>
      <c r="AN408"/>
      <c r="AO408"/>
      <c r="AP408"/>
      <c r="AQ408"/>
      <c r="AR408"/>
      <c r="AS408"/>
      <c r="AT408"/>
    </row>
    <row r="409" spans="3:46" s="1" customFormat="1" ht="12.75">
      <c r="C409" s="103" t="str">
        <f aca="true" t="shared" si="290" ref="C409:H409">C405</f>
        <v>35-13872</v>
      </c>
      <c r="D409" s="103">
        <f t="shared" si="290"/>
        <v>0.1</v>
      </c>
      <c r="E409" s="103">
        <f t="shared" si="290"/>
        <v>43.8</v>
      </c>
      <c r="F409" s="104">
        <f t="shared" si="290"/>
        <v>10.9</v>
      </c>
      <c r="G409" s="105">
        <f t="shared" si="290"/>
        <v>22452</v>
      </c>
      <c r="H409" s="103">
        <f t="shared" si="290"/>
        <v>0</v>
      </c>
      <c r="I409" s="104">
        <f>I405</f>
        <v>43.8</v>
      </c>
      <c r="J409" s="104">
        <f>J405</f>
        <v>14.6</v>
      </c>
      <c r="K409" s="103" t="str">
        <f>K406</f>
        <v>SP081159</v>
      </c>
      <c r="L409" s="139" t="s">
        <v>43</v>
      </c>
      <c r="M409" s="85"/>
      <c r="N409" s="86"/>
      <c r="O409" s="86"/>
      <c r="P409" s="86"/>
      <c r="Q409" s="86"/>
      <c r="R409" s="86"/>
      <c r="S409" s="86"/>
      <c r="T409" s="86"/>
      <c r="U409" s="86"/>
      <c r="V409" s="86"/>
      <c r="W409" s="87"/>
      <c r="X409" s="22">
        <f>SUM(M409:W409)</f>
        <v>0</v>
      </c>
      <c r="Y409" s="21"/>
      <c r="Z409"/>
      <c r="AM409"/>
      <c r="AN409"/>
      <c r="AO409"/>
      <c r="AP409"/>
      <c r="AQ409"/>
      <c r="AR409"/>
      <c r="AS409"/>
      <c r="AT409"/>
    </row>
    <row r="410" spans="3:46" s="1" customFormat="1" ht="12.75">
      <c r="C410" s="18"/>
      <c r="D410" s="18"/>
      <c r="E410" s="19"/>
      <c r="F410" s="19"/>
      <c r="G410" s="20"/>
      <c r="H410" s="18"/>
      <c r="I410" s="18"/>
      <c r="L410" s="140"/>
      <c r="M410" s="7"/>
      <c r="N410" s="7"/>
      <c r="O410" s="7"/>
      <c r="P410" s="7"/>
      <c r="Q410" s="7"/>
      <c r="R410" s="7"/>
      <c r="S410" s="7"/>
      <c r="T410" s="7"/>
      <c r="U410" s="7"/>
      <c r="V410" s="7"/>
      <c r="W410" s="22"/>
      <c r="AL410"/>
      <c r="AM410"/>
      <c r="AN410"/>
      <c r="AO410"/>
      <c r="AP410"/>
      <c r="AQ410"/>
      <c r="AR410"/>
      <c r="AS410"/>
      <c r="AT410"/>
    </row>
    <row r="411" spans="3:46" s="1" customFormat="1" ht="12.75">
      <c r="C411" s="18"/>
      <c r="D411" s="18"/>
      <c r="E411" s="18"/>
      <c r="F411" s="19"/>
      <c r="G411" s="19"/>
      <c r="H411" s="40" t="s">
        <v>33</v>
      </c>
      <c r="I411" s="62"/>
      <c r="J411" s="2"/>
      <c r="K411" s="2"/>
      <c r="L411" s="29" t="s">
        <v>84</v>
      </c>
      <c r="M411" s="30">
        <f>IF(M406=0,0,IF(M405=0,1,((M406/M405)-1)))</f>
        <v>0</v>
      </c>
      <c r="N411" s="30">
        <f aca="true" t="shared" si="291" ref="N411:W411">IF(N406=0,0,IF(N405=0,1,((N406/N405)-1)))</f>
        <v>0</v>
      </c>
      <c r="O411" s="30">
        <f t="shared" si="291"/>
        <v>0</v>
      </c>
      <c r="P411" s="30">
        <f t="shared" si="291"/>
        <v>0</v>
      </c>
      <c r="Q411" s="30">
        <f t="shared" si="291"/>
        <v>0</v>
      </c>
      <c r="R411" s="30">
        <f t="shared" si="291"/>
        <v>0</v>
      </c>
      <c r="S411" s="30">
        <f t="shared" si="291"/>
        <v>0</v>
      </c>
      <c r="T411" s="30">
        <f t="shared" si="291"/>
        <v>0</v>
      </c>
      <c r="U411" s="30">
        <f t="shared" si="291"/>
        <v>0</v>
      </c>
      <c r="V411" s="30">
        <f t="shared" si="291"/>
        <v>0</v>
      </c>
      <c r="W411" s="31">
        <f t="shared" si="291"/>
        <v>0</v>
      </c>
      <c r="X411"/>
      <c r="Y411"/>
      <c r="Z411" s="62"/>
      <c r="AA411" s="29" t="s">
        <v>30</v>
      </c>
      <c r="AB411" s="73">
        <f aca="true" t="shared" si="292" ref="AB411:AL411">IF(M411&gt;0.1,1,0)</f>
        <v>0</v>
      </c>
      <c r="AC411" s="73">
        <f t="shared" si="292"/>
        <v>0</v>
      </c>
      <c r="AD411" s="73">
        <f t="shared" si="292"/>
        <v>0</v>
      </c>
      <c r="AE411" s="73">
        <f t="shared" si="292"/>
        <v>0</v>
      </c>
      <c r="AF411" s="73">
        <f t="shared" si="292"/>
        <v>0</v>
      </c>
      <c r="AG411" s="73">
        <f t="shared" si="292"/>
        <v>0</v>
      </c>
      <c r="AH411" s="73">
        <f t="shared" si="292"/>
        <v>0</v>
      </c>
      <c r="AI411" s="73">
        <f t="shared" si="292"/>
        <v>0</v>
      </c>
      <c r="AJ411" s="73">
        <f t="shared" si="292"/>
        <v>0</v>
      </c>
      <c r="AK411" s="73">
        <f t="shared" si="292"/>
        <v>0</v>
      </c>
      <c r="AL411" s="74">
        <f t="shared" si="292"/>
        <v>0</v>
      </c>
      <c r="AM411"/>
      <c r="AN411"/>
      <c r="AO411"/>
      <c r="AP411"/>
      <c r="AQ411"/>
      <c r="AR411"/>
      <c r="AS411"/>
      <c r="AT411"/>
    </row>
    <row r="412" spans="3:46" s="1" customFormat="1" ht="12.75">
      <c r="C412" s="18"/>
      <c r="D412" s="18"/>
      <c r="E412" s="18"/>
      <c r="F412" s="19"/>
      <c r="G412" s="19"/>
      <c r="H412" s="20"/>
      <c r="I412" s="63"/>
      <c r="J412" s="4"/>
      <c r="K412" s="10"/>
      <c r="L412" s="13" t="str">
        <f>"Mitigation Check 2: &gt; "&amp;TRUNC($E$3,0)&amp;$F$4</f>
        <v>Mitigation Check 2: &gt; 6 AF/A:</v>
      </c>
      <c r="M412" s="11">
        <f aca="true" t="shared" si="293" ref="M412:W412">M406-M405</f>
        <v>0</v>
      </c>
      <c r="N412" s="11">
        <f t="shared" si="293"/>
        <v>0</v>
      </c>
      <c r="O412" s="11">
        <f t="shared" si="293"/>
        <v>0</v>
      </c>
      <c r="P412" s="11">
        <f t="shared" si="293"/>
        <v>0</v>
      </c>
      <c r="Q412" s="11">
        <f t="shared" si="293"/>
        <v>0</v>
      </c>
      <c r="R412" s="11">
        <f t="shared" si="293"/>
        <v>0</v>
      </c>
      <c r="S412" s="11">
        <f t="shared" si="293"/>
        <v>0</v>
      </c>
      <c r="T412" s="11">
        <f t="shared" si="293"/>
        <v>0</v>
      </c>
      <c r="U412" s="11">
        <f t="shared" si="293"/>
        <v>0</v>
      </c>
      <c r="V412" s="11">
        <f t="shared" si="293"/>
        <v>0</v>
      </c>
      <c r="W412" s="33">
        <f t="shared" si="293"/>
        <v>0</v>
      </c>
      <c r="X412"/>
      <c r="Y412"/>
      <c r="Z412" s="63"/>
      <c r="AA412" s="12" t="s">
        <v>30</v>
      </c>
      <c r="AB412" s="24">
        <f aca="true" t="shared" si="294" ref="AB412:AL412">IF(M412&gt;$E$3,1,0)</f>
        <v>0</v>
      </c>
      <c r="AC412" s="24">
        <f t="shared" si="294"/>
        <v>0</v>
      </c>
      <c r="AD412" s="24">
        <f t="shared" si="294"/>
        <v>0</v>
      </c>
      <c r="AE412" s="24">
        <f t="shared" si="294"/>
        <v>0</v>
      </c>
      <c r="AF412" s="24">
        <f t="shared" si="294"/>
        <v>0</v>
      </c>
      <c r="AG412" s="24">
        <f t="shared" si="294"/>
        <v>0</v>
      </c>
      <c r="AH412" s="24">
        <f t="shared" si="294"/>
        <v>0</v>
      </c>
      <c r="AI412" s="24">
        <f t="shared" si="294"/>
        <v>0</v>
      </c>
      <c r="AJ412" s="24">
        <f t="shared" si="294"/>
        <v>0</v>
      </c>
      <c r="AK412" s="24">
        <f t="shared" si="294"/>
        <v>0</v>
      </c>
      <c r="AL412" s="32">
        <f t="shared" si="294"/>
        <v>0</v>
      </c>
      <c r="AM412"/>
      <c r="AN412"/>
      <c r="AO412"/>
      <c r="AP412"/>
      <c r="AQ412"/>
      <c r="AR412"/>
      <c r="AS412"/>
      <c r="AT412"/>
    </row>
    <row r="413" spans="3:46" s="1" customFormat="1" ht="12.75">
      <c r="C413" s="18"/>
      <c r="D413" s="18"/>
      <c r="E413" s="18"/>
      <c r="F413" s="19"/>
      <c r="G413" s="19"/>
      <c r="H413" s="20"/>
      <c r="I413" s="63"/>
      <c r="J413" s="4"/>
      <c r="K413" s="10"/>
      <c r="L413" s="12" t="s">
        <v>85</v>
      </c>
      <c r="M413" s="23">
        <f>IF($X406=0,0,(M406/$X406))</f>
        <v>0</v>
      </c>
      <c r="N413" s="23">
        <f aca="true" t="shared" si="295" ref="N413:W413">IF($X406=0,0,(N406/$X406))</f>
        <v>0</v>
      </c>
      <c r="O413" s="23">
        <f t="shared" si="295"/>
        <v>0</v>
      </c>
      <c r="P413" s="23">
        <f t="shared" si="295"/>
        <v>0</v>
      </c>
      <c r="Q413" s="23">
        <f t="shared" si="295"/>
        <v>0</v>
      </c>
      <c r="R413" s="23">
        <f t="shared" si="295"/>
        <v>0</v>
      </c>
      <c r="S413" s="23">
        <f t="shared" si="295"/>
        <v>0</v>
      </c>
      <c r="T413" s="23">
        <f t="shared" si="295"/>
        <v>0</v>
      </c>
      <c r="U413" s="23">
        <f t="shared" si="295"/>
        <v>0</v>
      </c>
      <c r="V413" s="23">
        <f t="shared" si="295"/>
        <v>0</v>
      </c>
      <c r="W413" s="34">
        <f t="shared" si="295"/>
        <v>0</v>
      </c>
      <c r="X413"/>
      <c r="Y413"/>
      <c r="Z413" s="64"/>
      <c r="AA413" s="38" t="s">
        <v>30</v>
      </c>
      <c r="AB413" s="75">
        <f aca="true" t="shared" si="296" ref="AB413:AL413">IF(M413&gt;0.1,1,0)</f>
        <v>0</v>
      </c>
      <c r="AC413" s="75">
        <f t="shared" si="296"/>
        <v>0</v>
      </c>
      <c r="AD413" s="75">
        <f t="shared" si="296"/>
        <v>0</v>
      </c>
      <c r="AE413" s="75">
        <f t="shared" si="296"/>
        <v>0</v>
      </c>
      <c r="AF413" s="75">
        <f t="shared" si="296"/>
        <v>0</v>
      </c>
      <c r="AG413" s="75">
        <f t="shared" si="296"/>
        <v>0</v>
      </c>
      <c r="AH413" s="75">
        <f t="shared" si="296"/>
        <v>0</v>
      </c>
      <c r="AI413" s="75">
        <f t="shared" si="296"/>
        <v>0</v>
      </c>
      <c r="AJ413" s="75">
        <f t="shared" si="296"/>
        <v>0</v>
      </c>
      <c r="AK413" s="75">
        <f t="shared" si="296"/>
        <v>0</v>
      </c>
      <c r="AL413" s="76">
        <f t="shared" si="296"/>
        <v>0</v>
      </c>
      <c r="AM413"/>
      <c r="AN413"/>
      <c r="AO413"/>
      <c r="AP413"/>
      <c r="AQ413"/>
      <c r="AR413"/>
      <c r="AS413"/>
      <c r="AT413"/>
    </row>
    <row r="414" spans="3:46" s="1" customFormat="1" ht="12.75">
      <c r="C414" s="18"/>
      <c r="D414" s="18"/>
      <c r="E414" s="18"/>
      <c r="F414" s="19"/>
      <c r="G414" s="19"/>
      <c r="H414" s="20"/>
      <c r="I414" s="63"/>
      <c r="J414" s="4"/>
      <c r="K414" s="10"/>
      <c r="L414" s="12" t="s">
        <v>31</v>
      </c>
      <c r="M414" s="10" t="str">
        <f aca="true" t="shared" si="297" ref="M414:W414">IF(SUM(AB411,AB412,AB413)=3,"YES","NO")</f>
        <v>NO</v>
      </c>
      <c r="N414" s="10" t="str">
        <f t="shared" si="297"/>
        <v>NO</v>
      </c>
      <c r="O414" s="10" t="str">
        <f t="shared" si="297"/>
        <v>NO</v>
      </c>
      <c r="P414" s="10" t="str">
        <f t="shared" si="297"/>
        <v>NO</v>
      </c>
      <c r="Q414" s="10" t="str">
        <f t="shared" si="297"/>
        <v>NO</v>
      </c>
      <c r="R414" s="10" t="str">
        <f t="shared" si="297"/>
        <v>NO</v>
      </c>
      <c r="S414" s="10" t="str">
        <f t="shared" si="297"/>
        <v>NO</v>
      </c>
      <c r="T414" s="10" t="str">
        <f t="shared" si="297"/>
        <v>NO</v>
      </c>
      <c r="U414" s="10" t="str">
        <f t="shared" si="297"/>
        <v>NO</v>
      </c>
      <c r="V414" s="10" t="str">
        <f t="shared" si="297"/>
        <v>NO</v>
      </c>
      <c r="W414" s="35" t="str">
        <f t="shared" si="297"/>
        <v>NO</v>
      </c>
      <c r="X414"/>
      <c r="Y414"/>
      <c r="AM414"/>
      <c r="AN414"/>
      <c r="AO414"/>
      <c r="AP414"/>
      <c r="AQ414"/>
      <c r="AR414"/>
      <c r="AS414"/>
      <c r="AT414"/>
    </row>
    <row r="415" spans="3:46" s="1" customFormat="1" ht="12.75">
      <c r="C415" s="18"/>
      <c r="D415" s="18"/>
      <c r="E415" s="18"/>
      <c r="F415" s="19"/>
      <c r="G415" s="19"/>
      <c r="H415" s="20"/>
      <c r="I415" s="64"/>
      <c r="J415" s="36"/>
      <c r="K415" s="37"/>
      <c r="L415" s="38" t="s">
        <v>32</v>
      </c>
      <c r="M415" s="8">
        <f aca="true" t="shared" si="298" ref="M415:W415">M406-M405</f>
        <v>0</v>
      </c>
      <c r="N415" s="8">
        <f t="shared" si="298"/>
        <v>0</v>
      </c>
      <c r="O415" s="8">
        <f t="shared" si="298"/>
        <v>0</v>
      </c>
      <c r="P415" s="8">
        <f t="shared" si="298"/>
        <v>0</v>
      </c>
      <c r="Q415" s="8">
        <f t="shared" si="298"/>
        <v>0</v>
      </c>
      <c r="R415" s="8">
        <f t="shared" si="298"/>
        <v>0</v>
      </c>
      <c r="S415" s="8">
        <f t="shared" si="298"/>
        <v>0</v>
      </c>
      <c r="T415" s="8">
        <f t="shared" si="298"/>
        <v>0</v>
      </c>
      <c r="U415" s="8">
        <f t="shared" si="298"/>
        <v>0</v>
      </c>
      <c r="V415" s="8">
        <f t="shared" si="298"/>
        <v>0</v>
      </c>
      <c r="W415" s="39">
        <f t="shared" si="298"/>
        <v>0</v>
      </c>
      <c r="X415"/>
      <c r="Y415"/>
      <c r="AM415"/>
      <c r="AN415"/>
      <c r="AO415"/>
      <c r="AP415"/>
      <c r="AQ415"/>
      <c r="AR415"/>
      <c r="AS415"/>
      <c r="AT415"/>
    </row>
    <row r="416" spans="3:46" s="1" customFormat="1" ht="12.75">
      <c r="C416" s="18"/>
      <c r="D416" s="18"/>
      <c r="E416" s="18"/>
      <c r="F416" s="19"/>
      <c r="G416" s="19"/>
      <c r="H416" s="20"/>
      <c r="J416" s="18"/>
      <c r="L416" s="13"/>
      <c r="M416" s="7"/>
      <c r="N416" s="7"/>
      <c r="O416" s="7"/>
      <c r="P416" s="7"/>
      <c r="Q416" s="7"/>
      <c r="R416" s="7"/>
      <c r="S416" s="7"/>
      <c r="T416" s="7"/>
      <c r="U416" s="7"/>
      <c r="V416" s="7"/>
      <c r="W416" s="7"/>
      <c r="X416"/>
      <c r="Y416"/>
      <c r="AM416"/>
      <c r="AN416"/>
      <c r="AO416"/>
      <c r="AP416"/>
      <c r="AQ416"/>
      <c r="AR416"/>
      <c r="AS416"/>
      <c r="AT416"/>
    </row>
    <row r="417" spans="3:46" s="1" customFormat="1" ht="12.75">
      <c r="C417" s="18"/>
      <c r="D417" s="18"/>
      <c r="E417" s="18"/>
      <c r="F417" s="19"/>
      <c r="G417" s="19"/>
      <c r="H417" s="40" t="s">
        <v>34</v>
      </c>
      <c r="I417" s="62"/>
      <c r="J417" s="2"/>
      <c r="K417" s="2"/>
      <c r="L417" s="29" t="s">
        <v>84</v>
      </c>
      <c r="M417" s="30">
        <f>IF(M409=0,0,IF(M408=0,1,((M409/M408)-1)))</f>
        <v>0</v>
      </c>
      <c r="N417" s="30">
        <f aca="true" t="shared" si="299" ref="N417:W417">IF(N409=0,0,IF(N408=0,1,((N409/N408)-1)))</f>
        <v>0</v>
      </c>
      <c r="O417" s="30">
        <f t="shared" si="299"/>
        <v>0</v>
      </c>
      <c r="P417" s="30">
        <f t="shared" si="299"/>
        <v>0</v>
      </c>
      <c r="Q417" s="30">
        <f t="shared" si="299"/>
        <v>0</v>
      </c>
      <c r="R417" s="30">
        <f t="shared" si="299"/>
        <v>0</v>
      </c>
      <c r="S417" s="30">
        <f t="shared" si="299"/>
        <v>0</v>
      </c>
      <c r="T417" s="30">
        <f t="shared" si="299"/>
        <v>0</v>
      </c>
      <c r="U417" s="30">
        <f t="shared" si="299"/>
        <v>0</v>
      </c>
      <c r="V417" s="30">
        <f t="shared" si="299"/>
        <v>0</v>
      </c>
      <c r="W417" s="31">
        <f t="shared" si="299"/>
        <v>0</v>
      </c>
      <c r="X417" s="25"/>
      <c r="Y417" s="21"/>
      <c r="AM417"/>
      <c r="AN417"/>
      <c r="AO417"/>
      <c r="AP417"/>
      <c r="AQ417"/>
      <c r="AR417"/>
      <c r="AS417"/>
      <c r="AT417"/>
    </row>
    <row r="418" spans="3:46" s="1" customFormat="1" ht="12.75">
      <c r="C418" s="18"/>
      <c r="D418" s="18"/>
      <c r="E418" s="18"/>
      <c r="F418" s="19"/>
      <c r="G418" s="19"/>
      <c r="H418" s="20"/>
      <c r="I418" s="65"/>
      <c r="J418" s="4"/>
      <c r="K418" s="10"/>
      <c r="L418" s="13" t="str">
        <f>"Mitigation Check 2: &gt; "&amp;$E$3&amp;$F$4</f>
        <v>Mitigation Check 2: &gt; 6 AF/A:</v>
      </c>
      <c r="M418" s="11">
        <f>M409-M408</f>
        <v>0</v>
      </c>
      <c r="N418" s="11">
        <f aca="true" t="shared" si="300" ref="N418:W418">N409-N408</f>
        <v>0</v>
      </c>
      <c r="O418" s="11">
        <f t="shared" si="300"/>
        <v>0</v>
      </c>
      <c r="P418" s="11">
        <f t="shared" si="300"/>
        <v>0</v>
      </c>
      <c r="Q418" s="11">
        <f t="shared" si="300"/>
        <v>0</v>
      </c>
      <c r="R418" s="11">
        <f t="shared" si="300"/>
        <v>0</v>
      </c>
      <c r="S418" s="11">
        <f t="shared" si="300"/>
        <v>0</v>
      </c>
      <c r="T418" s="11">
        <f t="shared" si="300"/>
        <v>0</v>
      </c>
      <c r="U418" s="11">
        <f t="shared" si="300"/>
        <v>0</v>
      </c>
      <c r="V418" s="11">
        <f t="shared" si="300"/>
        <v>0</v>
      </c>
      <c r="W418" s="33">
        <f t="shared" si="300"/>
        <v>0</v>
      </c>
      <c r="X418" s="25"/>
      <c r="Y418" s="21"/>
      <c r="Z418" s="62"/>
      <c r="AA418" s="29" t="s">
        <v>30</v>
      </c>
      <c r="AB418" s="73">
        <f aca="true" t="shared" si="301" ref="AB418:AL418">IF(M417&gt;0.1,1,0)</f>
        <v>0</v>
      </c>
      <c r="AC418" s="73">
        <f t="shared" si="301"/>
        <v>0</v>
      </c>
      <c r="AD418" s="73">
        <f t="shared" si="301"/>
        <v>0</v>
      </c>
      <c r="AE418" s="73">
        <f t="shared" si="301"/>
        <v>0</v>
      </c>
      <c r="AF418" s="73">
        <f t="shared" si="301"/>
        <v>0</v>
      </c>
      <c r="AG418" s="73">
        <f t="shared" si="301"/>
        <v>0</v>
      </c>
      <c r="AH418" s="73">
        <f t="shared" si="301"/>
        <v>0</v>
      </c>
      <c r="AI418" s="73">
        <f t="shared" si="301"/>
        <v>0</v>
      </c>
      <c r="AJ418" s="73">
        <f t="shared" si="301"/>
        <v>0</v>
      </c>
      <c r="AK418" s="73">
        <f t="shared" si="301"/>
        <v>0</v>
      </c>
      <c r="AL418" s="74">
        <f t="shared" si="301"/>
        <v>0</v>
      </c>
      <c r="AM418"/>
      <c r="AN418"/>
      <c r="AO418"/>
      <c r="AP418"/>
      <c r="AQ418"/>
      <c r="AR418"/>
      <c r="AS418"/>
      <c r="AT418"/>
    </row>
    <row r="419" spans="3:46" s="1" customFormat="1" ht="12.75">
      <c r="C419" s="18"/>
      <c r="D419" s="18"/>
      <c r="E419" s="18"/>
      <c r="F419" s="19"/>
      <c r="G419" s="19"/>
      <c r="H419" s="20"/>
      <c r="I419" s="66"/>
      <c r="J419" s="47"/>
      <c r="K419" s="10"/>
      <c r="L419" s="12"/>
      <c r="M419" s="23"/>
      <c r="N419" s="23"/>
      <c r="O419" s="23"/>
      <c r="P419" s="23"/>
      <c r="Q419" s="23"/>
      <c r="R419" s="23"/>
      <c r="S419" s="23"/>
      <c r="T419" s="23"/>
      <c r="U419" s="23"/>
      <c r="V419" s="23"/>
      <c r="W419" s="34"/>
      <c r="X419" s="25"/>
      <c r="Y419" s="21"/>
      <c r="Z419" s="63"/>
      <c r="AA419" s="12" t="s">
        <v>30</v>
      </c>
      <c r="AB419" s="24">
        <f aca="true" t="shared" si="302" ref="AB419:AL419">IF(M418&gt;$E$3,1,0)</f>
        <v>0</v>
      </c>
      <c r="AC419" s="24">
        <f t="shared" si="302"/>
        <v>0</v>
      </c>
      <c r="AD419" s="24">
        <f t="shared" si="302"/>
        <v>0</v>
      </c>
      <c r="AE419" s="24">
        <f t="shared" si="302"/>
        <v>0</v>
      </c>
      <c r="AF419" s="24">
        <f t="shared" si="302"/>
        <v>0</v>
      </c>
      <c r="AG419" s="24">
        <f t="shared" si="302"/>
        <v>0</v>
      </c>
      <c r="AH419" s="24">
        <f t="shared" si="302"/>
        <v>0</v>
      </c>
      <c r="AI419" s="24">
        <f t="shared" si="302"/>
        <v>0</v>
      </c>
      <c r="AJ419" s="24">
        <f t="shared" si="302"/>
        <v>0</v>
      </c>
      <c r="AK419" s="24">
        <f t="shared" si="302"/>
        <v>0</v>
      </c>
      <c r="AL419" s="32">
        <f t="shared" si="302"/>
        <v>0</v>
      </c>
      <c r="AM419"/>
      <c r="AN419"/>
      <c r="AO419"/>
      <c r="AP419"/>
      <c r="AQ419"/>
      <c r="AR419"/>
      <c r="AS419"/>
      <c r="AT419"/>
    </row>
    <row r="420" spans="3:46" s="1" customFormat="1" ht="12.75">
      <c r="C420" s="18"/>
      <c r="D420" s="18"/>
      <c r="E420" s="18"/>
      <c r="F420" s="19"/>
      <c r="G420" s="19"/>
      <c r="H420" s="20"/>
      <c r="I420" s="65"/>
      <c r="J420" s="4"/>
      <c r="K420" s="10"/>
      <c r="L420" s="12" t="s">
        <v>31</v>
      </c>
      <c r="M420" s="10" t="str">
        <f aca="true" t="shared" si="303" ref="M420:W420">IF(SUM(AB418,AB419)=2,"YES","NO")</f>
        <v>NO</v>
      </c>
      <c r="N420" s="10" t="str">
        <f t="shared" si="303"/>
        <v>NO</v>
      </c>
      <c r="O420" s="10" t="str">
        <f t="shared" si="303"/>
        <v>NO</v>
      </c>
      <c r="P420" s="10" t="str">
        <f t="shared" si="303"/>
        <v>NO</v>
      </c>
      <c r="Q420" s="10" t="str">
        <f t="shared" si="303"/>
        <v>NO</v>
      </c>
      <c r="R420" s="10" t="str">
        <f t="shared" si="303"/>
        <v>NO</v>
      </c>
      <c r="S420" s="10" t="str">
        <f t="shared" si="303"/>
        <v>NO</v>
      </c>
      <c r="T420" s="10" t="str">
        <f t="shared" si="303"/>
        <v>NO</v>
      </c>
      <c r="U420" s="10" t="str">
        <f t="shared" si="303"/>
        <v>NO</v>
      </c>
      <c r="V420" s="10" t="str">
        <f t="shared" si="303"/>
        <v>NO</v>
      </c>
      <c r="W420" s="35" t="str">
        <f t="shared" si="303"/>
        <v>NO</v>
      </c>
      <c r="X420" s="25"/>
      <c r="Y420" s="21"/>
      <c r="Z420" s="64"/>
      <c r="AA420" s="38"/>
      <c r="AB420" s="75"/>
      <c r="AC420" s="75"/>
      <c r="AD420" s="75"/>
      <c r="AE420" s="75"/>
      <c r="AF420" s="75"/>
      <c r="AG420" s="75"/>
      <c r="AH420" s="75"/>
      <c r="AI420" s="75"/>
      <c r="AJ420" s="75"/>
      <c r="AK420" s="75"/>
      <c r="AL420" s="76"/>
      <c r="AM420"/>
      <c r="AN420"/>
      <c r="AO420"/>
      <c r="AP420"/>
      <c r="AQ420"/>
      <c r="AR420"/>
      <c r="AS420"/>
      <c r="AT420"/>
    </row>
    <row r="421" spans="3:46" s="1" customFormat="1" ht="12.75">
      <c r="C421" s="18"/>
      <c r="D421" s="18"/>
      <c r="E421" s="18"/>
      <c r="F421" s="19"/>
      <c r="G421" s="19"/>
      <c r="H421" s="20"/>
      <c r="I421" s="67"/>
      <c r="J421" s="36"/>
      <c r="K421" s="37"/>
      <c r="L421" s="38" t="s">
        <v>32</v>
      </c>
      <c r="M421" s="8">
        <f>M409-M408</f>
        <v>0</v>
      </c>
      <c r="N421" s="8">
        <f aca="true" t="shared" si="304" ref="N421:W421">N409-N408</f>
        <v>0</v>
      </c>
      <c r="O421" s="8">
        <f t="shared" si="304"/>
        <v>0</v>
      </c>
      <c r="P421" s="8">
        <f t="shared" si="304"/>
        <v>0</v>
      </c>
      <c r="Q421" s="8">
        <f t="shared" si="304"/>
        <v>0</v>
      </c>
      <c r="R421" s="8">
        <f t="shared" si="304"/>
        <v>0</v>
      </c>
      <c r="S421" s="8">
        <f t="shared" si="304"/>
        <v>0</v>
      </c>
      <c r="T421" s="8">
        <f t="shared" si="304"/>
        <v>0</v>
      </c>
      <c r="U421" s="8">
        <f t="shared" si="304"/>
        <v>0</v>
      </c>
      <c r="V421" s="8">
        <f t="shared" si="304"/>
        <v>0</v>
      </c>
      <c r="W421" s="39">
        <f t="shared" si="304"/>
        <v>0</v>
      </c>
      <c r="X421" s="25"/>
      <c r="Y421" s="21"/>
      <c r="AM421"/>
      <c r="AN421"/>
      <c r="AO421"/>
      <c r="AP421"/>
      <c r="AQ421"/>
      <c r="AR421"/>
      <c r="AS421"/>
      <c r="AT421"/>
    </row>
    <row r="422" spans="3:46" s="1" customFormat="1" ht="12.75">
      <c r="C422" s="18"/>
      <c r="D422" s="18"/>
      <c r="E422" s="18"/>
      <c r="F422" s="19"/>
      <c r="G422" s="19"/>
      <c r="H422" s="20"/>
      <c r="I422" s="4"/>
      <c r="J422" s="4"/>
      <c r="K422" s="10"/>
      <c r="L422" s="12"/>
      <c r="M422" s="11"/>
      <c r="N422" s="11"/>
      <c r="O422" s="11"/>
      <c r="P422" s="11"/>
      <c r="Q422" s="11"/>
      <c r="R422" s="11"/>
      <c r="S422" s="11"/>
      <c r="T422" s="11"/>
      <c r="U422" s="11"/>
      <c r="V422" s="11"/>
      <c r="W422" s="11"/>
      <c r="X422" s="25"/>
      <c r="Y422" s="21"/>
      <c r="AM422"/>
      <c r="AN422"/>
      <c r="AO422"/>
      <c r="AP422"/>
      <c r="AQ422"/>
      <c r="AR422"/>
      <c r="AS422"/>
      <c r="AT422"/>
    </row>
    <row r="423" spans="3:46" s="1" customFormat="1" ht="15.75">
      <c r="C423" s="14" t="s">
        <v>75</v>
      </c>
      <c r="D423"/>
      <c r="E423" s="41"/>
      <c r="F423" s="43"/>
      <c r="G423" s="9"/>
      <c r="H423" s="42"/>
      <c r="I423" s="44"/>
      <c r="J423"/>
      <c r="K423"/>
      <c r="L423" s="13"/>
      <c r="M423"/>
      <c r="N423"/>
      <c r="O423"/>
      <c r="P423"/>
      <c r="Q423"/>
      <c r="R423"/>
      <c r="S423"/>
      <c r="T423"/>
      <c r="U423"/>
      <c r="V423"/>
      <c r="W423"/>
      <c r="X423"/>
      <c r="Y423"/>
      <c r="AM423"/>
      <c r="AN423"/>
      <c r="AO423"/>
      <c r="AP423"/>
      <c r="AQ423"/>
      <c r="AR423"/>
      <c r="AS423"/>
      <c r="AT423"/>
    </row>
    <row r="424" spans="3:46" s="1" customFormat="1" ht="12.75">
      <c r="C424"/>
      <c r="D424"/>
      <c r="E424"/>
      <c r="F424"/>
      <c r="G424"/>
      <c r="H424"/>
      <c r="I424"/>
      <c r="J424"/>
      <c r="K424"/>
      <c r="L424" s="13"/>
      <c r="M424" t="str">
        <f>"Impact by Reach (AF/"&amp;$F$3</f>
        <v>Impact by Reach (AF/Annum)</v>
      </c>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row>
    <row r="425" spans="3:46" s="1" customFormat="1" ht="12.75">
      <c r="C425" s="2" t="s">
        <v>0</v>
      </c>
      <c r="D425" s="2" t="s">
        <v>1</v>
      </c>
      <c r="E425" s="2" t="s">
        <v>48</v>
      </c>
      <c r="F425" s="2" t="s">
        <v>5</v>
      </c>
      <c r="G425" s="2" t="s">
        <v>6</v>
      </c>
      <c r="H425" s="2" t="s">
        <v>8</v>
      </c>
      <c r="I425" s="198" t="s">
        <v>35</v>
      </c>
      <c r="J425" s="198"/>
      <c r="K425" s="5" t="s">
        <v>10</v>
      </c>
      <c r="L425" s="13"/>
      <c r="M425" s="2" t="s">
        <v>12</v>
      </c>
      <c r="N425" s="2" t="s">
        <v>13</v>
      </c>
      <c r="O425" s="2" t="s">
        <v>14</v>
      </c>
      <c r="P425" s="2" t="s">
        <v>15</v>
      </c>
      <c r="Q425" s="2" t="s">
        <v>16</v>
      </c>
      <c r="R425" s="2" t="s">
        <v>17</v>
      </c>
      <c r="S425" s="2" t="s">
        <v>18</v>
      </c>
      <c r="T425" s="2" t="s">
        <v>19</v>
      </c>
      <c r="U425" s="2" t="s">
        <v>20</v>
      </c>
      <c r="V425" s="2" t="s">
        <v>21</v>
      </c>
      <c r="W425" s="2" t="s">
        <v>22</v>
      </c>
      <c r="X425"/>
      <c r="Y425"/>
      <c r="Z425"/>
      <c r="AA425"/>
      <c r="AB425"/>
      <c r="AC425"/>
      <c r="AD425"/>
      <c r="AE425"/>
      <c r="AF425"/>
      <c r="AG425"/>
      <c r="AH425"/>
      <c r="AI425"/>
      <c r="AJ425"/>
      <c r="AK425"/>
      <c r="AL425"/>
      <c r="AM425"/>
      <c r="AN425"/>
      <c r="AO425"/>
      <c r="AP425"/>
      <c r="AQ425"/>
      <c r="AR425"/>
      <c r="AS425"/>
      <c r="AT425"/>
    </row>
    <row r="426" spans="3:46" s="1" customFormat="1" ht="13.5" thickBot="1">
      <c r="C426" s="3"/>
      <c r="D426" s="3" t="s">
        <v>2</v>
      </c>
      <c r="E426" s="3" t="s">
        <v>3</v>
      </c>
      <c r="F426" s="3" t="s">
        <v>4</v>
      </c>
      <c r="G426" s="3" t="s">
        <v>7</v>
      </c>
      <c r="H426" s="3" t="s">
        <v>9</v>
      </c>
      <c r="I426" s="69" t="s">
        <v>44</v>
      </c>
      <c r="J426" s="68" t="s">
        <v>45</v>
      </c>
      <c r="K426" s="6" t="s">
        <v>11</v>
      </c>
      <c r="L426" s="13"/>
      <c r="M426" s="3" t="s">
        <v>23</v>
      </c>
      <c r="N426" s="3" t="s">
        <v>24</v>
      </c>
      <c r="O426" s="3" t="s">
        <v>25</v>
      </c>
      <c r="P426" s="3" t="s">
        <v>26</v>
      </c>
      <c r="Q426" s="3" t="s">
        <v>27</v>
      </c>
      <c r="R426" s="3" t="s">
        <v>28</v>
      </c>
      <c r="S426" s="3" t="s">
        <v>19</v>
      </c>
      <c r="T426" s="3"/>
      <c r="U426" s="3" t="s">
        <v>21</v>
      </c>
      <c r="V426" s="3"/>
      <c r="W426" s="3" t="s">
        <v>29</v>
      </c>
      <c r="X426"/>
      <c r="Y426"/>
      <c r="Z426"/>
      <c r="AA426"/>
      <c r="AB426"/>
      <c r="AC426"/>
      <c r="AD426"/>
      <c r="AE426"/>
      <c r="AF426"/>
      <c r="AG426"/>
      <c r="AH426"/>
      <c r="AI426"/>
      <c r="AJ426"/>
      <c r="AK426"/>
      <c r="AL426"/>
      <c r="AM426"/>
      <c r="AN426"/>
      <c r="AO426"/>
      <c r="AP426"/>
      <c r="AQ426"/>
      <c r="AR426"/>
      <c r="AS426"/>
      <c r="AT426"/>
    </row>
    <row r="427" spans="3:46" s="1" customFormat="1" ht="16.5" thickTop="1">
      <c r="C427" s="14" t="s">
        <v>53</v>
      </c>
      <c r="D427" s="10"/>
      <c r="E427" s="10"/>
      <c r="F427" s="10"/>
      <c r="G427" s="10"/>
      <c r="H427" s="10"/>
      <c r="I427" s="10"/>
      <c r="J427" s="10"/>
      <c r="K427" s="4"/>
      <c r="L427" s="13"/>
      <c r="M427" s="10"/>
      <c r="N427" s="10"/>
      <c r="O427" s="10"/>
      <c r="P427" s="10"/>
      <c r="Q427" s="10"/>
      <c r="R427" s="10"/>
      <c r="S427" s="10"/>
      <c r="T427" s="10"/>
      <c r="U427" s="10"/>
      <c r="V427" s="10"/>
      <c r="W427" s="10"/>
      <c r="X427"/>
      <c r="Y427"/>
      <c r="Z427"/>
      <c r="AA427"/>
      <c r="AB427"/>
      <c r="AC427"/>
      <c r="AD427"/>
      <c r="AE427"/>
      <c r="AF427"/>
      <c r="AG427"/>
      <c r="AH427"/>
      <c r="AI427"/>
      <c r="AJ427"/>
      <c r="AK427"/>
      <c r="AL427"/>
      <c r="AM427"/>
      <c r="AN427"/>
      <c r="AO427"/>
      <c r="AP427"/>
      <c r="AQ427"/>
      <c r="AR427"/>
      <c r="AS427"/>
      <c r="AT427"/>
    </row>
    <row r="428" spans="3:46" s="1" customFormat="1" ht="12.75">
      <c r="C428" s="106" t="s">
        <v>68</v>
      </c>
      <c r="D428" s="106">
        <v>1.49</v>
      </c>
      <c r="E428" s="107">
        <v>388</v>
      </c>
      <c r="F428" s="107">
        <v>97</v>
      </c>
      <c r="G428" s="108">
        <v>26854</v>
      </c>
      <c r="H428" s="106"/>
      <c r="I428" s="107">
        <v>388</v>
      </c>
      <c r="J428" s="107">
        <f>I428/3</f>
        <v>129.33333333333334</v>
      </c>
      <c r="K428" s="106" t="s">
        <v>69</v>
      </c>
      <c r="L428" s="139" t="s">
        <v>40</v>
      </c>
      <c r="M428" s="77"/>
      <c r="N428" s="78"/>
      <c r="O428" s="78"/>
      <c r="P428" s="78"/>
      <c r="Q428" s="78"/>
      <c r="R428" s="78"/>
      <c r="S428" s="78"/>
      <c r="T428" s="78"/>
      <c r="U428" s="78"/>
      <c r="V428" s="78"/>
      <c r="W428" s="79"/>
      <c r="X428" s="22">
        <f>SUM(M428:W428)</f>
        <v>0</v>
      </c>
      <c r="Y428" s="21"/>
      <c r="AM428"/>
      <c r="AN428"/>
      <c r="AO428"/>
      <c r="AP428"/>
      <c r="AQ428"/>
      <c r="AR428"/>
      <c r="AS428"/>
      <c r="AT428"/>
    </row>
    <row r="429" spans="3:46" s="1" customFormat="1" ht="12.75">
      <c r="C429" s="106" t="str">
        <f aca="true" t="shared" si="305" ref="C429:J429">C428</f>
        <v>35-7310A</v>
      </c>
      <c r="D429" s="106">
        <f t="shared" si="305"/>
        <v>1.49</v>
      </c>
      <c r="E429" s="106">
        <f t="shared" si="305"/>
        <v>388</v>
      </c>
      <c r="F429" s="107">
        <f t="shared" si="305"/>
        <v>97</v>
      </c>
      <c r="G429" s="108">
        <f t="shared" si="305"/>
        <v>26854</v>
      </c>
      <c r="H429" s="106">
        <f t="shared" si="305"/>
        <v>0</v>
      </c>
      <c r="I429" s="107">
        <f t="shared" si="305"/>
        <v>388</v>
      </c>
      <c r="J429" s="107">
        <f t="shared" si="305"/>
        <v>129.33333333333334</v>
      </c>
      <c r="K429" s="106" t="s">
        <v>60</v>
      </c>
      <c r="L429" s="139" t="s">
        <v>41</v>
      </c>
      <c r="M429" s="80"/>
      <c r="N429" s="11"/>
      <c r="O429" s="11"/>
      <c r="P429" s="11"/>
      <c r="Q429" s="11"/>
      <c r="R429" s="11"/>
      <c r="S429" s="11"/>
      <c r="T429" s="11"/>
      <c r="U429" s="11"/>
      <c r="V429" s="11"/>
      <c r="W429" s="81"/>
      <c r="X429" s="22">
        <f>SUM(M429:W429)</f>
        <v>0</v>
      </c>
      <c r="AM429"/>
      <c r="AN429"/>
      <c r="AO429"/>
      <c r="AP429"/>
      <c r="AQ429"/>
      <c r="AR429"/>
      <c r="AS429"/>
      <c r="AT429"/>
    </row>
    <row r="430" spans="3:46" s="1" customFormat="1" ht="15.75">
      <c r="C430" s="14" t="s">
        <v>54</v>
      </c>
      <c r="D430"/>
      <c r="E430"/>
      <c r="F430"/>
      <c r="G430"/>
      <c r="H430"/>
      <c r="I430"/>
      <c r="J430"/>
      <c r="K430"/>
      <c r="L430" s="139"/>
      <c r="M430" s="82"/>
      <c r="N430" s="83"/>
      <c r="O430" s="83"/>
      <c r="P430" s="83"/>
      <c r="Q430" s="83"/>
      <c r="R430" s="83"/>
      <c r="S430" s="83"/>
      <c r="T430" s="83"/>
      <c r="U430" s="83"/>
      <c r="V430" s="83"/>
      <c r="W430" s="84"/>
      <c r="X430"/>
      <c r="Y430"/>
      <c r="Z430"/>
      <c r="AM430"/>
      <c r="AN430"/>
      <c r="AO430"/>
      <c r="AP430"/>
      <c r="AQ430"/>
      <c r="AR430"/>
      <c r="AS430"/>
      <c r="AT430"/>
    </row>
    <row r="431" spans="3:46" s="1" customFormat="1" ht="12.75">
      <c r="C431" s="106" t="str">
        <f aca="true" t="shared" si="306" ref="C431:K431">C428</f>
        <v>35-7310A</v>
      </c>
      <c r="D431" s="106">
        <f t="shared" si="306"/>
        <v>1.49</v>
      </c>
      <c r="E431" s="106">
        <f t="shared" si="306"/>
        <v>388</v>
      </c>
      <c r="F431" s="107">
        <f t="shared" si="306"/>
        <v>97</v>
      </c>
      <c r="G431" s="108">
        <f t="shared" si="306"/>
        <v>26854</v>
      </c>
      <c r="H431" s="106">
        <f t="shared" si="306"/>
        <v>0</v>
      </c>
      <c r="I431" s="107">
        <f t="shared" si="306"/>
        <v>388</v>
      </c>
      <c r="J431" s="107">
        <f t="shared" si="306"/>
        <v>129.33333333333334</v>
      </c>
      <c r="K431" s="106" t="str">
        <f t="shared" si="306"/>
        <v>SP069131</v>
      </c>
      <c r="L431" s="139" t="s">
        <v>42</v>
      </c>
      <c r="M431" s="80"/>
      <c r="N431" s="11"/>
      <c r="O431" s="11"/>
      <c r="P431" s="11"/>
      <c r="Q431" s="11"/>
      <c r="R431" s="11"/>
      <c r="S431" s="11"/>
      <c r="T431" s="11"/>
      <c r="U431" s="11"/>
      <c r="V431" s="11"/>
      <c r="W431" s="81"/>
      <c r="X431" s="22">
        <f>SUM(M431:W431)</f>
        <v>0</v>
      </c>
      <c r="Y431" s="21"/>
      <c r="Z431"/>
      <c r="AM431"/>
      <c r="AN431"/>
      <c r="AO431"/>
      <c r="AP431"/>
      <c r="AQ431"/>
      <c r="AR431"/>
      <c r="AS431"/>
      <c r="AT431"/>
    </row>
    <row r="432" spans="3:46" s="1" customFormat="1" ht="12.75">
      <c r="C432" s="109" t="str">
        <f aca="true" t="shared" si="307" ref="C432:H432">C428</f>
        <v>35-7310A</v>
      </c>
      <c r="D432" s="109">
        <f t="shared" si="307"/>
        <v>1.49</v>
      </c>
      <c r="E432" s="109">
        <f t="shared" si="307"/>
        <v>388</v>
      </c>
      <c r="F432" s="110">
        <f t="shared" si="307"/>
        <v>97</v>
      </c>
      <c r="G432" s="111">
        <f t="shared" si="307"/>
        <v>26854</v>
      </c>
      <c r="H432" s="109">
        <f t="shared" si="307"/>
        <v>0</v>
      </c>
      <c r="I432" s="110">
        <f>I428</f>
        <v>388</v>
      </c>
      <c r="J432" s="110">
        <f>J428</f>
        <v>129.33333333333334</v>
      </c>
      <c r="K432" s="109" t="str">
        <f>K429</f>
        <v>SP088095</v>
      </c>
      <c r="L432" s="139" t="s">
        <v>43</v>
      </c>
      <c r="M432" s="85"/>
      <c r="N432" s="86"/>
      <c r="O432" s="86"/>
      <c r="P432" s="86"/>
      <c r="Q432" s="86"/>
      <c r="R432" s="86"/>
      <c r="S432" s="86"/>
      <c r="T432" s="86"/>
      <c r="U432" s="86"/>
      <c r="V432" s="86"/>
      <c r="W432" s="87"/>
      <c r="X432" s="22">
        <f>SUM(M432:W432)</f>
        <v>0</v>
      </c>
      <c r="Y432" s="21"/>
      <c r="Z432"/>
      <c r="AM432"/>
      <c r="AN432"/>
      <c r="AO432"/>
      <c r="AP432"/>
      <c r="AQ432"/>
      <c r="AR432"/>
      <c r="AS432"/>
      <c r="AT432"/>
    </row>
    <row r="433" spans="3:46" s="1" customFormat="1" ht="12.75">
      <c r="C433" s="18"/>
      <c r="D433" s="18"/>
      <c r="E433" s="19"/>
      <c r="F433" s="19"/>
      <c r="G433" s="20"/>
      <c r="H433" s="18"/>
      <c r="I433" s="18"/>
      <c r="L433" s="140"/>
      <c r="M433" s="7"/>
      <c r="N433" s="7"/>
      <c r="O433" s="7"/>
      <c r="P433" s="7"/>
      <c r="Q433" s="7"/>
      <c r="R433" s="7"/>
      <c r="S433" s="7"/>
      <c r="T433" s="7"/>
      <c r="U433" s="7"/>
      <c r="V433" s="7"/>
      <c r="W433" s="22"/>
      <c r="AL433"/>
      <c r="AM433"/>
      <c r="AN433"/>
      <c r="AO433"/>
      <c r="AP433"/>
      <c r="AQ433"/>
      <c r="AR433"/>
      <c r="AS433"/>
      <c r="AT433"/>
    </row>
    <row r="434" spans="3:46" s="1" customFormat="1" ht="12.75">
      <c r="C434" s="18"/>
      <c r="D434" s="18"/>
      <c r="E434" s="18"/>
      <c r="F434" s="19"/>
      <c r="G434" s="19"/>
      <c r="H434" s="40" t="s">
        <v>33</v>
      </c>
      <c r="I434" s="62"/>
      <c r="J434" s="2"/>
      <c r="K434" s="2"/>
      <c r="L434" s="29" t="s">
        <v>84</v>
      </c>
      <c r="M434" s="30">
        <f>IF(M429=0,0,IF(M428=0,1,((M429/M428)-1)))</f>
        <v>0</v>
      </c>
      <c r="N434" s="30">
        <f aca="true" t="shared" si="308" ref="N434:W434">IF(N429=0,0,IF(N428=0,1,((N429/N428)-1)))</f>
        <v>0</v>
      </c>
      <c r="O434" s="30">
        <f t="shared" si="308"/>
        <v>0</v>
      </c>
      <c r="P434" s="30">
        <f t="shared" si="308"/>
        <v>0</v>
      </c>
      <c r="Q434" s="30">
        <f t="shared" si="308"/>
        <v>0</v>
      </c>
      <c r="R434" s="30">
        <f t="shared" si="308"/>
        <v>0</v>
      </c>
      <c r="S434" s="30">
        <f t="shared" si="308"/>
        <v>0</v>
      </c>
      <c r="T434" s="30">
        <f t="shared" si="308"/>
        <v>0</v>
      </c>
      <c r="U434" s="30">
        <f t="shared" si="308"/>
        <v>0</v>
      </c>
      <c r="V434" s="30">
        <f t="shared" si="308"/>
        <v>0</v>
      </c>
      <c r="W434" s="31">
        <f t="shared" si="308"/>
        <v>0</v>
      </c>
      <c r="X434"/>
      <c r="Y434"/>
      <c r="Z434" s="62"/>
      <c r="AA434" s="29" t="s">
        <v>30</v>
      </c>
      <c r="AB434" s="73">
        <f aca="true" t="shared" si="309" ref="AB434:AL434">IF(M434&gt;0.1,1,0)</f>
        <v>0</v>
      </c>
      <c r="AC434" s="73">
        <f t="shared" si="309"/>
        <v>0</v>
      </c>
      <c r="AD434" s="73">
        <f t="shared" si="309"/>
        <v>0</v>
      </c>
      <c r="AE434" s="73">
        <f t="shared" si="309"/>
        <v>0</v>
      </c>
      <c r="AF434" s="73">
        <f t="shared" si="309"/>
        <v>0</v>
      </c>
      <c r="AG434" s="73">
        <f t="shared" si="309"/>
        <v>0</v>
      </c>
      <c r="AH434" s="73">
        <f t="shared" si="309"/>
        <v>0</v>
      </c>
      <c r="AI434" s="73">
        <f t="shared" si="309"/>
        <v>0</v>
      </c>
      <c r="AJ434" s="73">
        <f t="shared" si="309"/>
        <v>0</v>
      </c>
      <c r="AK434" s="73">
        <f t="shared" si="309"/>
        <v>0</v>
      </c>
      <c r="AL434" s="74">
        <f t="shared" si="309"/>
        <v>0</v>
      </c>
      <c r="AM434"/>
      <c r="AN434"/>
      <c r="AO434"/>
      <c r="AP434"/>
      <c r="AQ434"/>
      <c r="AR434"/>
      <c r="AS434"/>
      <c r="AT434"/>
    </row>
    <row r="435" spans="3:46" s="1" customFormat="1" ht="12.75">
      <c r="C435" s="18"/>
      <c r="D435" s="18"/>
      <c r="E435" s="18"/>
      <c r="F435" s="19"/>
      <c r="G435" s="19"/>
      <c r="H435" s="20"/>
      <c r="I435" s="63"/>
      <c r="J435" s="4"/>
      <c r="K435" s="10"/>
      <c r="L435" s="13" t="str">
        <f>"Mitigation Check 2: &gt; "&amp;TRUNC($E$3,0)&amp;$F$4</f>
        <v>Mitigation Check 2: &gt; 6 AF/A:</v>
      </c>
      <c r="M435" s="11">
        <f aca="true" t="shared" si="310" ref="M435:W435">M429-M428</f>
        <v>0</v>
      </c>
      <c r="N435" s="11">
        <f t="shared" si="310"/>
        <v>0</v>
      </c>
      <c r="O435" s="11">
        <f t="shared" si="310"/>
        <v>0</v>
      </c>
      <c r="P435" s="11">
        <f t="shared" si="310"/>
        <v>0</v>
      </c>
      <c r="Q435" s="11">
        <f t="shared" si="310"/>
        <v>0</v>
      </c>
      <c r="R435" s="11">
        <f t="shared" si="310"/>
        <v>0</v>
      </c>
      <c r="S435" s="11">
        <f t="shared" si="310"/>
        <v>0</v>
      </c>
      <c r="T435" s="11">
        <f t="shared" si="310"/>
        <v>0</v>
      </c>
      <c r="U435" s="11">
        <f t="shared" si="310"/>
        <v>0</v>
      </c>
      <c r="V435" s="11">
        <f t="shared" si="310"/>
        <v>0</v>
      </c>
      <c r="W435" s="33">
        <f t="shared" si="310"/>
        <v>0</v>
      </c>
      <c r="X435"/>
      <c r="Y435"/>
      <c r="Z435" s="63"/>
      <c r="AA435" s="12" t="s">
        <v>30</v>
      </c>
      <c r="AB435" s="24">
        <f aca="true" t="shared" si="311" ref="AB435:AL435">IF(M435&gt;$E$3,1,0)</f>
        <v>0</v>
      </c>
      <c r="AC435" s="24">
        <f t="shared" si="311"/>
        <v>0</v>
      </c>
      <c r="AD435" s="24">
        <f t="shared" si="311"/>
        <v>0</v>
      </c>
      <c r="AE435" s="24">
        <f t="shared" si="311"/>
        <v>0</v>
      </c>
      <c r="AF435" s="24">
        <f t="shared" si="311"/>
        <v>0</v>
      </c>
      <c r="AG435" s="24">
        <f t="shared" si="311"/>
        <v>0</v>
      </c>
      <c r="AH435" s="24">
        <f t="shared" si="311"/>
        <v>0</v>
      </c>
      <c r="AI435" s="24">
        <f t="shared" si="311"/>
        <v>0</v>
      </c>
      <c r="AJ435" s="24">
        <f t="shared" si="311"/>
        <v>0</v>
      </c>
      <c r="AK435" s="24">
        <f t="shared" si="311"/>
        <v>0</v>
      </c>
      <c r="AL435" s="32">
        <f t="shared" si="311"/>
        <v>0</v>
      </c>
      <c r="AM435"/>
      <c r="AN435"/>
      <c r="AO435"/>
      <c r="AP435"/>
      <c r="AQ435"/>
      <c r="AR435"/>
      <c r="AS435"/>
      <c r="AT435"/>
    </row>
    <row r="436" spans="3:46" s="1" customFormat="1" ht="12.75">
      <c r="C436" s="18"/>
      <c r="D436" s="18"/>
      <c r="E436" s="18"/>
      <c r="F436" s="19"/>
      <c r="G436" s="19"/>
      <c r="H436" s="20"/>
      <c r="I436" s="63"/>
      <c r="J436" s="4"/>
      <c r="K436" s="10"/>
      <c r="L436" s="12" t="s">
        <v>85</v>
      </c>
      <c r="M436" s="23">
        <f>IF($X429=0,0,(M429/$X429))</f>
        <v>0</v>
      </c>
      <c r="N436" s="23">
        <f aca="true" t="shared" si="312" ref="N436:W436">IF($X429=0,0,(N429/$X429))</f>
        <v>0</v>
      </c>
      <c r="O436" s="23">
        <f t="shared" si="312"/>
        <v>0</v>
      </c>
      <c r="P436" s="23">
        <f t="shared" si="312"/>
        <v>0</v>
      </c>
      <c r="Q436" s="23">
        <f t="shared" si="312"/>
        <v>0</v>
      </c>
      <c r="R436" s="23">
        <f t="shared" si="312"/>
        <v>0</v>
      </c>
      <c r="S436" s="23">
        <f t="shared" si="312"/>
        <v>0</v>
      </c>
      <c r="T436" s="23">
        <f t="shared" si="312"/>
        <v>0</v>
      </c>
      <c r="U436" s="23">
        <f t="shared" si="312"/>
        <v>0</v>
      </c>
      <c r="V436" s="23">
        <f t="shared" si="312"/>
        <v>0</v>
      </c>
      <c r="W436" s="34">
        <f t="shared" si="312"/>
        <v>0</v>
      </c>
      <c r="X436"/>
      <c r="Y436"/>
      <c r="Z436" s="64"/>
      <c r="AA436" s="38" t="s">
        <v>30</v>
      </c>
      <c r="AB436" s="75">
        <f aca="true" t="shared" si="313" ref="AB436:AL436">IF(M436&gt;0.1,1,0)</f>
        <v>0</v>
      </c>
      <c r="AC436" s="75">
        <f t="shared" si="313"/>
        <v>0</v>
      </c>
      <c r="AD436" s="75">
        <f t="shared" si="313"/>
        <v>0</v>
      </c>
      <c r="AE436" s="75">
        <f t="shared" si="313"/>
        <v>0</v>
      </c>
      <c r="AF436" s="75">
        <f t="shared" si="313"/>
        <v>0</v>
      </c>
      <c r="AG436" s="75">
        <f t="shared" si="313"/>
        <v>0</v>
      </c>
      <c r="AH436" s="75">
        <f t="shared" si="313"/>
        <v>0</v>
      </c>
      <c r="AI436" s="75">
        <f t="shared" si="313"/>
        <v>0</v>
      </c>
      <c r="AJ436" s="75">
        <f t="shared" si="313"/>
        <v>0</v>
      </c>
      <c r="AK436" s="75">
        <f t="shared" si="313"/>
        <v>0</v>
      </c>
      <c r="AL436" s="76">
        <f t="shared" si="313"/>
        <v>0</v>
      </c>
      <c r="AM436"/>
      <c r="AN436"/>
      <c r="AO436"/>
      <c r="AP436"/>
      <c r="AQ436"/>
      <c r="AR436"/>
      <c r="AS436"/>
      <c r="AT436"/>
    </row>
    <row r="437" spans="3:46" s="1" customFormat="1" ht="12.75">
      <c r="C437" s="18"/>
      <c r="D437" s="18"/>
      <c r="E437" s="18"/>
      <c r="F437" s="19"/>
      <c r="G437" s="19"/>
      <c r="H437" s="20"/>
      <c r="I437" s="63"/>
      <c r="J437" s="4"/>
      <c r="K437" s="10"/>
      <c r="L437" s="12" t="s">
        <v>31</v>
      </c>
      <c r="M437" s="10" t="str">
        <f aca="true" t="shared" si="314" ref="M437:W437">IF(SUM(AB434,AB435,AB436)=3,"YES","NO")</f>
        <v>NO</v>
      </c>
      <c r="N437" s="10" t="str">
        <f t="shared" si="314"/>
        <v>NO</v>
      </c>
      <c r="O437" s="10" t="str">
        <f t="shared" si="314"/>
        <v>NO</v>
      </c>
      <c r="P437" s="10" t="str">
        <f t="shared" si="314"/>
        <v>NO</v>
      </c>
      <c r="Q437" s="10" t="str">
        <f t="shared" si="314"/>
        <v>NO</v>
      </c>
      <c r="R437" s="10" t="str">
        <f t="shared" si="314"/>
        <v>NO</v>
      </c>
      <c r="S437" s="10" t="str">
        <f t="shared" si="314"/>
        <v>NO</v>
      </c>
      <c r="T437" s="10" t="str">
        <f t="shared" si="314"/>
        <v>NO</v>
      </c>
      <c r="U437" s="10" t="str">
        <f t="shared" si="314"/>
        <v>NO</v>
      </c>
      <c r="V437" s="10" t="str">
        <f t="shared" si="314"/>
        <v>NO</v>
      </c>
      <c r="W437" s="35" t="str">
        <f t="shared" si="314"/>
        <v>NO</v>
      </c>
      <c r="X437"/>
      <c r="Y437"/>
      <c r="AM437"/>
      <c r="AN437"/>
      <c r="AO437"/>
      <c r="AP437"/>
      <c r="AQ437"/>
      <c r="AR437"/>
      <c r="AS437"/>
      <c r="AT437"/>
    </row>
    <row r="438" spans="3:46" s="1" customFormat="1" ht="12.75">
      <c r="C438" s="18"/>
      <c r="D438" s="18"/>
      <c r="E438" s="18"/>
      <c r="F438" s="19"/>
      <c r="G438" s="19"/>
      <c r="H438" s="20"/>
      <c r="I438" s="64"/>
      <c r="J438" s="36"/>
      <c r="K438" s="37"/>
      <c r="L438" s="38" t="s">
        <v>32</v>
      </c>
      <c r="M438" s="8">
        <f aca="true" t="shared" si="315" ref="M438:W438">M429-M428</f>
        <v>0</v>
      </c>
      <c r="N438" s="8">
        <f t="shared" si="315"/>
        <v>0</v>
      </c>
      <c r="O438" s="8">
        <f t="shared" si="315"/>
        <v>0</v>
      </c>
      <c r="P438" s="8">
        <f t="shared" si="315"/>
        <v>0</v>
      </c>
      <c r="Q438" s="8">
        <f t="shared" si="315"/>
        <v>0</v>
      </c>
      <c r="R438" s="8">
        <f t="shared" si="315"/>
        <v>0</v>
      </c>
      <c r="S438" s="8">
        <f t="shared" si="315"/>
        <v>0</v>
      </c>
      <c r="T438" s="8">
        <f t="shared" si="315"/>
        <v>0</v>
      </c>
      <c r="U438" s="8">
        <f t="shared" si="315"/>
        <v>0</v>
      </c>
      <c r="V438" s="8">
        <f t="shared" si="315"/>
        <v>0</v>
      </c>
      <c r="W438" s="39">
        <f t="shared" si="315"/>
        <v>0</v>
      </c>
      <c r="X438"/>
      <c r="Y438"/>
      <c r="AM438"/>
      <c r="AN438"/>
      <c r="AO438"/>
      <c r="AP438"/>
      <c r="AQ438"/>
      <c r="AR438"/>
      <c r="AS438"/>
      <c r="AT438"/>
    </row>
    <row r="439" spans="3:46" s="1" customFormat="1" ht="12.75">
      <c r="C439" s="18"/>
      <c r="D439" s="18"/>
      <c r="E439" s="18"/>
      <c r="F439" s="19"/>
      <c r="G439" s="19"/>
      <c r="H439" s="20"/>
      <c r="J439" s="18"/>
      <c r="L439" s="13"/>
      <c r="M439" s="7"/>
      <c r="N439" s="7"/>
      <c r="O439" s="7"/>
      <c r="P439" s="7"/>
      <c r="Q439" s="7"/>
      <c r="R439" s="7"/>
      <c r="S439" s="7"/>
      <c r="T439" s="7"/>
      <c r="U439" s="7"/>
      <c r="V439" s="7"/>
      <c r="W439" s="7"/>
      <c r="X439"/>
      <c r="Y439"/>
      <c r="AM439"/>
      <c r="AN439"/>
      <c r="AO439"/>
      <c r="AP439"/>
      <c r="AQ439"/>
      <c r="AR439"/>
      <c r="AS439"/>
      <c r="AT439"/>
    </row>
    <row r="440" spans="3:46" s="1" customFormat="1" ht="12.75">
      <c r="C440" s="18"/>
      <c r="D440" s="18"/>
      <c r="E440" s="18"/>
      <c r="F440" s="19"/>
      <c r="G440" s="19"/>
      <c r="H440" s="40" t="s">
        <v>34</v>
      </c>
      <c r="I440" s="62"/>
      <c r="J440" s="2"/>
      <c r="K440" s="2"/>
      <c r="L440" s="29" t="s">
        <v>84</v>
      </c>
      <c r="M440" s="30">
        <f>IF(M432=0,0,IF(M431=0,1,((M432/M431)-1)))</f>
        <v>0</v>
      </c>
      <c r="N440" s="30">
        <f aca="true" t="shared" si="316" ref="N440:W440">IF(N432=0,0,IF(N431=0,1,((N432/N431)-1)))</f>
        <v>0</v>
      </c>
      <c r="O440" s="30">
        <f t="shared" si="316"/>
        <v>0</v>
      </c>
      <c r="P440" s="30">
        <f t="shared" si="316"/>
        <v>0</v>
      </c>
      <c r="Q440" s="30">
        <f t="shared" si="316"/>
        <v>0</v>
      </c>
      <c r="R440" s="30">
        <f t="shared" si="316"/>
        <v>0</v>
      </c>
      <c r="S440" s="30">
        <f t="shared" si="316"/>
        <v>0</v>
      </c>
      <c r="T440" s="30">
        <f t="shared" si="316"/>
        <v>0</v>
      </c>
      <c r="U440" s="30">
        <f t="shared" si="316"/>
        <v>0</v>
      </c>
      <c r="V440" s="30">
        <f t="shared" si="316"/>
        <v>0</v>
      </c>
      <c r="W440" s="31">
        <f t="shared" si="316"/>
        <v>0</v>
      </c>
      <c r="X440" s="25"/>
      <c r="Y440" s="21"/>
      <c r="AM440"/>
      <c r="AN440"/>
      <c r="AO440"/>
      <c r="AP440"/>
      <c r="AQ440"/>
      <c r="AR440"/>
      <c r="AS440"/>
      <c r="AT440"/>
    </row>
    <row r="441" spans="3:46" s="1" customFormat="1" ht="12.75">
      <c r="C441" s="18"/>
      <c r="D441" s="18"/>
      <c r="E441" s="18"/>
      <c r="F441" s="19"/>
      <c r="G441" s="19"/>
      <c r="H441" s="20"/>
      <c r="I441" s="65"/>
      <c r="J441" s="4"/>
      <c r="K441" s="10"/>
      <c r="L441" s="13" t="str">
        <f>"Mitigation Check 2: &gt; "&amp;$E$3&amp;$F$4</f>
        <v>Mitigation Check 2: &gt; 6 AF/A:</v>
      </c>
      <c r="M441" s="11">
        <f>M432-M431</f>
        <v>0</v>
      </c>
      <c r="N441" s="11">
        <f aca="true" t="shared" si="317" ref="N441:W441">N432-N431</f>
        <v>0</v>
      </c>
      <c r="O441" s="11">
        <f t="shared" si="317"/>
        <v>0</v>
      </c>
      <c r="P441" s="11">
        <f t="shared" si="317"/>
        <v>0</v>
      </c>
      <c r="Q441" s="11">
        <f t="shared" si="317"/>
        <v>0</v>
      </c>
      <c r="R441" s="11">
        <f t="shared" si="317"/>
        <v>0</v>
      </c>
      <c r="S441" s="11">
        <f t="shared" si="317"/>
        <v>0</v>
      </c>
      <c r="T441" s="11">
        <f t="shared" si="317"/>
        <v>0</v>
      </c>
      <c r="U441" s="11">
        <f t="shared" si="317"/>
        <v>0</v>
      </c>
      <c r="V441" s="11">
        <f t="shared" si="317"/>
        <v>0</v>
      </c>
      <c r="W441" s="33">
        <f t="shared" si="317"/>
        <v>0</v>
      </c>
      <c r="X441" s="25"/>
      <c r="Y441" s="21"/>
      <c r="Z441" s="62"/>
      <c r="AA441" s="29" t="s">
        <v>30</v>
      </c>
      <c r="AB441" s="73">
        <f aca="true" t="shared" si="318" ref="AB441:AL441">IF(M440&gt;0.1,1,0)</f>
        <v>0</v>
      </c>
      <c r="AC441" s="73">
        <f t="shared" si="318"/>
        <v>0</v>
      </c>
      <c r="AD441" s="73">
        <f t="shared" si="318"/>
        <v>0</v>
      </c>
      <c r="AE441" s="73">
        <f t="shared" si="318"/>
        <v>0</v>
      </c>
      <c r="AF441" s="73">
        <f t="shared" si="318"/>
        <v>0</v>
      </c>
      <c r="AG441" s="73">
        <f t="shared" si="318"/>
        <v>0</v>
      </c>
      <c r="AH441" s="73">
        <f t="shared" si="318"/>
        <v>0</v>
      </c>
      <c r="AI441" s="73">
        <f t="shared" si="318"/>
        <v>0</v>
      </c>
      <c r="AJ441" s="73">
        <f t="shared" si="318"/>
        <v>0</v>
      </c>
      <c r="AK441" s="73">
        <f t="shared" si="318"/>
        <v>0</v>
      </c>
      <c r="AL441" s="74">
        <f t="shared" si="318"/>
        <v>0</v>
      </c>
      <c r="AM441"/>
      <c r="AN441"/>
      <c r="AO441"/>
      <c r="AP441"/>
      <c r="AQ441"/>
      <c r="AR441"/>
      <c r="AS441"/>
      <c r="AT441"/>
    </row>
    <row r="442" spans="3:46" s="1" customFormat="1" ht="12.75">
      <c r="C442" s="18"/>
      <c r="D442" s="18"/>
      <c r="E442" s="18"/>
      <c r="F442" s="19"/>
      <c r="G442" s="19"/>
      <c r="H442" s="20"/>
      <c r="I442" s="66"/>
      <c r="J442" s="47"/>
      <c r="K442" s="10"/>
      <c r="L442" s="12"/>
      <c r="M442" s="23"/>
      <c r="N442" s="23"/>
      <c r="O442" s="23"/>
      <c r="P442" s="23"/>
      <c r="Q442" s="23"/>
      <c r="R442" s="23"/>
      <c r="S442" s="23"/>
      <c r="T442" s="23"/>
      <c r="U442" s="23"/>
      <c r="V442" s="23"/>
      <c r="W442" s="34"/>
      <c r="X442" s="25"/>
      <c r="Y442" s="21"/>
      <c r="Z442" s="63"/>
      <c r="AA442" s="12" t="s">
        <v>30</v>
      </c>
      <c r="AB442" s="24">
        <f aca="true" t="shared" si="319" ref="AB442:AL442">IF(M441&gt;$E$3,1,0)</f>
        <v>0</v>
      </c>
      <c r="AC442" s="24">
        <f t="shared" si="319"/>
        <v>0</v>
      </c>
      <c r="AD442" s="24">
        <f t="shared" si="319"/>
        <v>0</v>
      </c>
      <c r="AE442" s="24">
        <f t="shared" si="319"/>
        <v>0</v>
      </c>
      <c r="AF442" s="24">
        <f t="shared" si="319"/>
        <v>0</v>
      </c>
      <c r="AG442" s="24">
        <f t="shared" si="319"/>
        <v>0</v>
      </c>
      <c r="AH442" s="24">
        <f t="shared" si="319"/>
        <v>0</v>
      </c>
      <c r="AI442" s="24">
        <f t="shared" si="319"/>
        <v>0</v>
      </c>
      <c r="AJ442" s="24">
        <f t="shared" si="319"/>
        <v>0</v>
      </c>
      <c r="AK442" s="24">
        <f t="shared" si="319"/>
        <v>0</v>
      </c>
      <c r="AL442" s="32">
        <f t="shared" si="319"/>
        <v>0</v>
      </c>
      <c r="AM442"/>
      <c r="AN442"/>
      <c r="AO442"/>
      <c r="AP442"/>
      <c r="AQ442"/>
      <c r="AR442"/>
      <c r="AS442"/>
      <c r="AT442"/>
    </row>
    <row r="443" spans="3:46" s="1" customFormat="1" ht="12.75">
      <c r="C443" s="18"/>
      <c r="D443" s="18"/>
      <c r="E443" s="18"/>
      <c r="F443" s="19"/>
      <c r="G443" s="19"/>
      <c r="H443" s="20"/>
      <c r="I443" s="65"/>
      <c r="J443" s="4"/>
      <c r="K443" s="10"/>
      <c r="L443" s="12" t="s">
        <v>31</v>
      </c>
      <c r="M443" s="10" t="str">
        <f aca="true" t="shared" si="320" ref="M443:W443">IF(SUM(AB441,AB442)=2,"YES","NO")</f>
        <v>NO</v>
      </c>
      <c r="N443" s="10" t="str">
        <f t="shared" si="320"/>
        <v>NO</v>
      </c>
      <c r="O443" s="10" t="str">
        <f t="shared" si="320"/>
        <v>NO</v>
      </c>
      <c r="P443" s="10" t="str">
        <f t="shared" si="320"/>
        <v>NO</v>
      </c>
      <c r="Q443" s="10" t="str">
        <f t="shared" si="320"/>
        <v>NO</v>
      </c>
      <c r="R443" s="10" t="str">
        <f t="shared" si="320"/>
        <v>NO</v>
      </c>
      <c r="S443" s="10" t="str">
        <f t="shared" si="320"/>
        <v>NO</v>
      </c>
      <c r="T443" s="10" t="str">
        <f t="shared" si="320"/>
        <v>NO</v>
      </c>
      <c r="U443" s="10" t="str">
        <f t="shared" si="320"/>
        <v>NO</v>
      </c>
      <c r="V443" s="10" t="str">
        <f t="shared" si="320"/>
        <v>NO</v>
      </c>
      <c r="W443" s="35" t="str">
        <f t="shared" si="320"/>
        <v>NO</v>
      </c>
      <c r="X443" s="25"/>
      <c r="Y443" s="21"/>
      <c r="Z443" s="64"/>
      <c r="AA443" s="38"/>
      <c r="AB443" s="75"/>
      <c r="AC443" s="75"/>
      <c r="AD443" s="75"/>
      <c r="AE443" s="75"/>
      <c r="AF443" s="75"/>
      <c r="AG443" s="75"/>
      <c r="AH443" s="75"/>
      <c r="AI443" s="75"/>
      <c r="AJ443" s="75"/>
      <c r="AK443" s="75"/>
      <c r="AL443" s="76"/>
      <c r="AM443"/>
      <c r="AN443"/>
      <c r="AO443"/>
      <c r="AP443"/>
      <c r="AQ443"/>
      <c r="AR443"/>
      <c r="AS443"/>
      <c r="AT443"/>
    </row>
    <row r="444" spans="3:46" s="1" customFormat="1" ht="12.75">
      <c r="C444" s="18"/>
      <c r="D444" s="18"/>
      <c r="E444" s="18"/>
      <c r="F444" s="19"/>
      <c r="G444" s="19"/>
      <c r="H444" s="20"/>
      <c r="I444" s="67"/>
      <c r="J444" s="36"/>
      <c r="K444" s="37"/>
      <c r="L444" s="38" t="s">
        <v>32</v>
      </c>
      <c r="M444" s="8">
        <f>M432-M431</f>
        <v>0</v>
      </c>
      <c r="N444" s="8">
        <f aca="true" t="shared" si="321" ref="N444:W444">N432-N431</f>
        <v>0</v>
      </c>
      <c r="O444" s="8">
        <f t="shared" si="321"/>
        <v>0</v>
      </c>
      <c r="P444" s="8">
        <f t="shared" si="321"/>
        <v>0</v>
      </c>
      <c r="Q444" s="8">
        <f t="shared" si="321"/>
        <v>0</v>
      </c>
      <c r="R444" s="8">
        <f t="shared" si="321"/>
        <v>0</v>
      </c>
      <c r="S444" s="8">
        <f t="shared" si="321"/>
        <v>0</v>
      </c>
      <c r="T444" s="8">
        <f t="shared" si="321"/>
        <v>0</v>
      </c>
      <c r="U444" s="8">
        <f t="shared" si="321"/>
        <v>0</v>
      </c>
      <c r="V444" s="8">
        <f t="shared" si="321"/>
        <v>0</v>
      </c>
      <c r="W444" s="39">
        <f t="shared" si="321"/>
        <v>0</v>
      </c>
      <c r="X444" s="25"/>
      <c r="Y444" s="21"/>
      <c r="AM444"/>
      <c r="AN444"/>
      <c r="AO444"/>
      <c r="AP444"/>
      <c r="AQ444"/>
      <c r="AR444"/>
      <c r="AS444"/>
      <c r="AT444"/>
    </row>
    <row r="445" spans="3:46" s="1" customFormat="1" ht="12.75">
      <c r="C445" s="18"/>
      <c r="D445" s="18"/>
      <c r="E445" s="18"/>
      <c r="F445" s="19"/>
      <c r="G445" s="19"/>
      <c r="H445" s="20"/>
      <c r="I445" s="4"/>
      <c r="J445" s="4"/>
      <c r="K445" s="10"/>
      <c r="L445" s="12"/>
      <c r="M445" s="11"/>
      <c r="N445" s="11"/>
      <c r="O445" s="11"/>
      <c r="P445" s="11"/>
      <c r="Q445" s="11"/>
      <c r="R445" s="11"/>
      <c r="S445" s="11"/>
      <c r="T445" s="11"/>
      <c r="U445" s="11"/>
      <c r="V445" s="11"/>
      <c r="W445" s="11"/>
      <c r="X445" s="25"/>
      <c r="Y445" s="21"/>
      <c r="AM445"/>
      <c r="AN445"/>
      <c r="AO445"/>
      <c r="AP445"/>
      <c r="AQ445"/>
      <c r="AR445"/>
      <c r="AS445"/>
      <c r="AT445"/>
    </row>
    <row r="446" spans="3:46" s="1" customFormat="1" ht="12.75">
      <c r="C446" s="18"/>
      <c r="D446" s="18"/>
      <c r="E446" s="18"/>
      <c r="F446" s="19"/>
      <c r="G446" s="19"/>
      <c r="H446" s="20"/>
      <c r="I446" s="4"/>
      <c r="J446" s="4"/>
      <c r="K446" s="10"/>
      <c r="L446" s="12"/>
      <c r="M446" s="11"/>
      <c r="N446" s="11"/>
      <c r="O446" s="11"/>
      <c r="P446" s="11"/>
      <c r="Q446" s="11"/>
      <c r="R446" s="11"/>
      <c r="S446" s="11"/>
      <c r="T446" s="11"/>
      <c r="U446" s="11"/>
      <c r="V446" s="11"/>
      <c r="W446" s="11"/>
      <c r="X446" s="25"/>
      <c r="Y446" s="21"/>
      <c r="AM446"/>
      <c r="AN446"/>
      <c r="AO446"/>
      <c r="AP446"/>
      <c r="AQ446"/>
      <c r="AR446"/>
      <c r="AS446"/>
      <c r="AT446"/>
    </row>
    <row r="447" spans="3:37" ht="12.75">
      <c r="C447" s="18"/>
      <c r="D447" s="18"/>
      <c r="E447" s="19"/>
      <c r="F447" s="19"/>
      <c r="G447" s="20"/>
      <c r="H447" s="18"/>
      <c r="I447" s="18"/>
      <c r="J447" s="10"/>
      <c r="K447" s="12"/>
      <c r="L447" s="141"/>
      <c r="M447" s="11"/>
      <c r="N447" s="11"/>
      <c r="O447" s="11"/>
      <c r="P447" s="11"/>
      <c r="Q447" s="11"/>
      <c r="R447" s="11"/>
      <c r="S447" s="11"/>
      <c r="T447" s="11"/>
      <c r="U447" s="11"/>
      <c r="V447" s="11"/>
      <c r="W447" s="25"/>
      <c r="X447" s="21"/>
      <c r="Y447" s="1"/>
      <c r="Z447" s="1"/>
      <c r="AA447" s="1"/>
      <c r="AB447" s="1"/>
      <c r="AC447" s="1"/>
      <c r="AD447" s="1"/>
      <c r="AE447" s="1"/>
      <c r="AF447" s="1"/>
      <c r="AG447" s="1"/>
      <c r="AH447" s="1"/>
      <c r="AI447" s="1"/>
      <c r="AJ447" s="1"/>
      <c r="AK447" s="1"/>
    </row>
    <row r="448" spans="3:37" ht="15.75">
      <c r="C448" s="57" t="s">
        <v>55</v>
      </c>
      <c r="D448" s="49"/>
      <c r="E448" s="50"/>
      <c r="F448" s="50"/>
      <c r="G448" s="51"/>
      <c r="H448" s="49"/>
      <c r="I448" s="49"/>
      <c r="J448" s="53"/>
      <c r="K448" s="54"/>
      <c r="L448" s="142"/>
      <c r="M448" s="52"/>
      <c r="N448" s="52"/>
      <c r="O448" s="52"/>
      <c r="P448" s="52"/>
      <c r="Q448" s="52"/>
      <c r="R448" s="52"/>
      <c r="S448" s="52"/>
      <c r="T448" s="52"/>
      <c r="U448" s="52"/>
      <c r="V448" s="52"/>
      <c r="W448" s="55"/>
      <c r="X448" s="56"/>
      <c r="Y448" s="1"/>
      <c r="Z448" s="1"/>
      <c r="AA448" s="1"/>
      <c r="AB448" s="1"/>
      <c r="AC448" s="1"/>
      <c r="AD448" s="1"/>
      <c r="AE448" s="1"/>
      <c r="AF448" s="1"/>
      <c r="AG448" s="1"/>
      <c r="AH448" s="1"/>
      <c r="AI448" s="1"/>
      <c r="AJ448" s="1"/>
      <c r="AK448" s="1"/>
    </row>
    <row r="449" spans="3:37" ht="15.75">
      <c r="C449" s="59"/>
      <c r="D449" s="18"/>
      <c r="E449" s="19"/>
      <c r="F449" s="19"/>
      <c r="G449" s="20"/>
      <c r="H449" s="18"/>
      <c r="I449" s="18"/>
      <c r="J449" s="4"/>
      <c r="K449" s="47"/>
      <c r="L449" s="143"/>
      <c r="M449" s="48"/>
      <c r="N449" s="48"/>
      <c r="O449" s="48"/>
      <c r="P449" s="48"/>
      <c r="Q449" s="48"/>
      <c r="R449" s="48"/>
      <c r="S449" s="48"/>
      <c r="T449" s="48"/>
      <c r="U449" s="48"/>
      <c r="V449" s="48"/>
      <c r="W449" s="25"/>
      <c r="X449" s="60"/>
      <c r="Y449" s="1"/>
      <c r="Z449" s="1"/>
      <c r="AA449" s="1"/>
      <c r="AB449" s="1"/>
      <c r="AC449" s="1"/>
      <c r="AD449" s="1"/>
      <c r="AE449" s="1"/>
      <c r="AF449" s="1"/>
      <c r="AG449" s="1"/>
      <c r="AH449" s="1"/>
      <c r="AI449" s="1"/>
      <c r="AJ449" s="1"/>
      <c r="AK449" s="1"/>
    </row>
    <row r="450" spans="3:38" ht="12.75">
      <c r="C450" s="18"/>
      <c r="D450" s="18"/>
      <c r="E450" s="19"/>
      <c r="F450" s="19"/>
      <c r="G450" s="20"/>
      <c r="H450" s="20"/>
      <c r="I450" s="18"/>
      <c r="J450" s="18"/>
      <c r="K450" s="10"/>
      <c r="L450" s="12"/>
      <c r="M450" s="58" t="s">
        <v>39</v>
      </c>
      <c r="N450" s="11"/>
      <c r="O450" s="11"/>
      <c r="P450" s="11"/>
      <c r="Q450" s="11"/>
      <c r="R450" s="11"/>
      <c r="S450" s="11"/>
      <c r="T450" s="11"/>
      <c r="U450" s="11"/>
      <c r="V450" s="11"/>
      <c r="W450" s="11"/>
      <c r="X450" s="25"/>
      <c r="Y450" s="21"/>
      <c r="Z450" s="1"/>
      <c r="AA450" s="1"/>
      <c r="AB450" s="1"/>
      <c r="AC450" s="1"/>
      <c r="AD450" s="1"/>
      <c r="AE450" s="1"/>
      <c r="AF450" s="1"/>
      <c r="AG450" s="1"/>
      <c r="AH450" s="1"/>
      <c r="AI450" s="1"/>
      <c r="AJ450" s="1"/>
      <c r="AK450" s="1"/>
      <c r="AL450" s="1"/>
    </row>
    <row r="451" spans="3:38" ht="12.75">
      <c r="C451" s="18"/>
      <c r="D451" s="18"/>
      <c r="E451" s="19"/>
      <c r="F451" s="19"/>
      <c r="G451" s="20"/>
      <c r="H451" s="20"/>
      <c r="I451" s="18"/>
      <c r="J451" s="18"/>
      <c r="K451" s="10"/>
      <c r="L451" s="12"/>
      <c r="M451" s="9" t="str">
        <f>"Impact by Reach (AF/"&amp;$F$3</f>
        <v>Impact by Reach (AF/Annum)</v>
      </c>
      <c r="N451" s="11"/>
      <c r="O451" s="11"/>
      <c r="P451" s="11"/>
      <c r="Q451" s="11"/>
      <c r="R451" s="11"/>
      <c r="S451" s="11"/>
      <c r="T451" s="11"/>
      <c r="U451" s="11"/>
      <c r="V451" s="11"/>
      <c r="W451" s="11"/>
      <c r="X451" s="25"/>
      <c r="Y451" s="21"/>
      <c r="Z451" s="1"/>
      <c r="AA451" s="1"/>
      <c r="AB451" s="1"/>
      <c r="AC451" s="1"/>
      <c r="AD451" s="1"/>
      <c r="AE451" s="1"/>
      <c r="AF451" s="1"/>
      <c r="AG451" s="1"/>
      <c r="AH451" s="1"/>
      <c r="AI451" s="1"/>
      <c r="AJ451" s="1"/>
      <c r="AK451" s="1"/>
      <c r="AL451" s="1"/>
    </row>
    <row r="452" spans="3:38" ht="12.75">
      <c r="C452" s="18"/>
      <c r="D452" s="18"/>
      <c r="E452" s="19"/>
      <c r="F452" s="19"/>
      <c r="G452" s="20"/>
      <c r="H452" s="20"/>
      <c r="I452" s="18"/>
      <c r="J452" s="18"/>
      <c r="K452" s="10"/>
      <c r="L452" s="12"/>
      <c r="M452" s="2" t="s">
        <v>12</v>
      </c>
      <c r="N452" s="2" t="s">
        <v>13</v>
      </c>
      <c r="O452" s="2" t="s">
        <v>14</v>
      </c>
      <c r="P452" s="2" t="s">
        <v>15</v>
      </c>
      <c r="Q452" s="2" t="s">
        <v>16</v>
      </c>
      <c r="R452" s="2" t="s">
        <v>17</v>
      </c>
      <c r="S452" s="2" t="s">
        <v>18</v>
      </c>
      <c r="T452" s="2" t="s">
        <v>19</v>
      </c>
      <c r="U452" s="2" t="s">
        <v>20</v>
      </c>
      <c r="V452" s="2" t="s">
        <v>21</v>
      </c>
      <c r="W452" s="2" t="s">
        <v>22</v>
      </c>
      <c r="X452" s="25"/>
      <c r="Y452" s="21"/>
      <c r="Z452" s="1"/>
      <c r="AA452" s="1"/>
      <c r="AB452" s="1"/>
      <c r="AC452" s="1"/>
      <c r="AD452" s="1"/>
      <c r="AE452" s="1"/>
      <c r="AF452" s="1"/>
      <c r="AG452" s="1"/>
      <c r="AH452" s="1"/>
      <c r="AI452" s="1"/>
      <c r="AJ452" s="1"/>
      <c r="AK452" s="1"/>
      <c r="AL452" s="1"/>
    </row>
    <row r="453" spans="3:39" ht="13.5" thickBot="1">
      <c r="C453" s="18"/>
      <c r="D453" s="18"/>
      <c r="E453" s="19"/>
      <c r="F453" s="19"/>
      <c r="G453" s="20"/>
      <c r="H453" s="20"/>
      <c r="I453" s="18"/>
      <c r="J453" s="18"/>
      <c r="K453" s="10"/>
      <c r="L453" s="12"/>
      <c r="M453" s="3" t="s">
        <v>23</v>
      </c>
      <c r="N453" s="3" t="s">
        <v>24</v>
      </c>
      <c r="O453" s="3" t="s">
        <v>25</v>
      </c>
      <c r="P453" s="3" t="s">
        <v>26</v>
      </c>
      <c r="Q453" s="3" t="s">
        <v>27</v>
      </c>
      <c r="R453" s="3" t="s">
        <v>28</v>
      </c>
      <c r="S453" s="3" t="s">
        <v>19</v>
      </c>
      <c r="T453" s="3"/>
      <c r="U453" s="3" t="s">
        <v>21</v>
      </c>
      <c r="V453" s="3"/>
      <c r="W453" s="3" t="s">
        <v>29</v>
      </c>
      <c r="X453" s="25"/>
      <c r="Y453" s="21"/>
      <c r="Z453" s="1"/>
      <c r="AA453" s="1"/>
      <c r="AB453" s="146" t="s">
        <v>83</v>
      </c>
      <c r="AC453" s="1"/>
      <c r="AD453" s="1"/>
      <c r="AE453" s="1"/>
      <c r="AF453" s="1"/>
      <c r="AG453" s="1"/>
      <c r="AH453" s="1"/>
      <c r="AI453" s="1"/>
      <c r="AJ453" s="1"/>
      <c r="AK453" s="1"/>
      <c r="AL453" s="1"/>
      <c r="AM453" t="s">
        <v>86</v>
      </c>
    </row>
    <row r="454" spans="3:49" ht="13.5" thickTop="1">
      <c r="C454" s="18"/>
      <c r="D454" s="18"/>
      <c r="E454" s="19"/>
      <c r="F454" s="19"/>
      <c r="G454" s="20"/>
      <c r="H454" s="20"/>
      <c r="I454" s="18"/>
      <c r="J454" s="18"/>
      <c r="K454" s="10"/>
      <c r="L454" s="12">
        <v>1</v>
      </c>
      <c r="M454" s="11">
        <f>M24</f>
        <v>3.684910297393799</v>
      </c>
      <c r="N454" s="11">
        <f aca="true" t="shared" si="322" ref="N454:W454">N24</f>
        <v>5.825409889221191</v>
      </c>
      <c r="O454" s="11">
        <f t="shared" si="322"/>
        <v>20.255449295043945</v>
      </c>
      <c r="P454" s="11">
        <f t="shared" si="322"/>
        <v>21.86343765258789</v>
      </c>
      <c r="Q454" s="11">
        <f t="shared" si="322"/>
        <v>0.5260728001594543</v>
      </c>
      <c r="R454" s="11">
        <f t="shared" si="322"/>
        <v>0.5381599068641663</v>
      </c>
      <c r="S454" s="11">
        <f t="shared" si="322"/>
        <v>0.2075236737728119</v>
      </c>
      <c r="T454" s="11">
        <f t="shared" si="322"/>
        <v>0.13159269094467163</v>
      </c>
      <c r="U454" s="11">
        <f t="shared" si="322"/>
        <v>0.014474115334451199</v>
      </c>
      <c r="V454" s="11">
        <f t="shared" si="322"/>
        <v>0.12473485618829727</v>
      </c>
      <c r="W454" s="11">
        <f t="shared" si="322"/>
        <v>0.004763452801853418</v>
      </c>
      <c r="X454" s="25"/>
      <c r="Z454" s="10"/>
      <c r="AA454" s="126">
        <f aca="true" t="shared" si="323" ref="AA454:AA472">L454</f>
        <v>1</v>
      </c>
      <c r="AB454" s="62">
        <f>IF(M454&lt;0,1,(IF(SUM(AB20:AB22)=3,1,0)))</f>
        <v>0</v>
      </c>
      <c r="AC454" s="2">
        <f aca="true" t="shared" si="324" ref="AC454:AL454">IF(N454&lt;0,1,(IF(SUM(AC20:AC22)=3,1,0)))</f>
        <v>0</v>
      </c>
      <c r="AD454" s="2">
        <f t="shared" si="324"/>
        <v>1</v>
      </c>
      <c r="AE454" s="2">
        <f t="shared" si="324"/>
        <v>1</v>
      </c>
      <c r="AF454" s="2">
        <f t="shared" si="324"/>
        <v>0</v>
      </c>
      <c r="AG454" s="2">
        <f t="shared" si="324"/>
        <v>0</v>
      </c>
      <c r="AH454" s="2">
        <f t="shared" si="324"/>
        <v>0</v>
      </c>
      <c r="AI454" s="2">
        <f t="shared" si="324"/>
        <v>0</v>
      </c>
      <c r="AJ454" s="2">
        <f t="shared" si="324"/>
        <v>0</v>
      </c>
      <c r="AK454" s="2">
        <f t="shared" si="324"/>
        <v>0</v>
      </c>
      <c r="AL454" s="2">
        <f t="shared" si="324"/>
        <v>0</v>
      </c>
      <c r="AM454" s="127">
        <f>IF(AB454=1,M454,0)</f>
        <v>0</v>
      </c>
      <c r="AN454" s="128">
        <f aca="true" t="shared" si="325" ref="AN454:AW469">IF(AC454=1,N454,0)</f>
        <v>0</v>
      </c>
      <c r="AO454" s="128">
        <f t="shared" si="325"/>
        <v>20.255449295043945</v>
      </c>
      <c r="AP454" s="128">
        <f t="shared" si="325"/>
        <v>21.86343765258789</v>
      </c>
      <c r="AQ454" s="128">
        <f t="shared" si="325"/>
        <v>0</v>
      </c>
      <c r="AR454" s="128">
        <f t="shared" si="325"/>
        <v>0</v>
      </c>
      <c r="AS454" s="128">
        <f t="shared" si="325"/>
        <v>0</v>
      </c>
      <c r="AT454" s="128">
        <f t="shared" si="325"/>
        <v>0</v>
      </c>
      <c r="AU454" s="128">
        <f t="shared" si="325"/>
        <v>0</v>
      </c>
      <c r="AV454" s="128">
        <f t="shared" si="325"/>
        <v>0</v>
      </c>
      <c r="AW454" s="129">
        <f t="shared" si="325"/>
        <v>0</v>
      </c>
    </row>
    <row r="455" spans="3:49" ht="12.75">
      <c r="C455" s="18"/>
      <c r="D455" s="18"/>
      <c r="E455" s="19"/>
      <c r="F455" s="19"/>
      <c r="G455" s="20"/>
      <c r="H455" s="20"/>
      <c r="I455" s="18"/>
      <c r="J455" s="18"/>
      <c r="K455" s="10"/>
      <c r="L455" s="12">
        <v>2</v>
      </c>
      <c r="M455" s="11">
        <f aca="true" t="shared" si="326" ref="M455:W455">M47</f>
        <v>0</v>
      </c>
      <c r="N455" s="11">
        <f t="shared" si="326"/>
        <v>0</v>
      </c>
      <c r="O455" s="11">
        <f t="shared" si="326"/>
        <v>0</v>
      </c>
      <c r="P455" s="11">
        <f t="shared" si="326"/>
        <v>0</v>
      </c>
      <c r="Q455" s="11">
        <f t="shared" si="326"/>
        <v>0</v>
      </c>
      <c r="R455" s="11">
        <f t="shared" si="326"/>
        <v>0</v>
      </c>
      <c r="S455" s="11">
        <f t="shared" si="326"/>
        <v>0</v>
      </c>
      <c r="T455" s="11">
        <f t="shared" si="326"/>
        <v>0</v>
      </c>
      <c r="U455" s="11">
        <f t="shared" si="326"/>
        <v>0</v>
      </c>
      <c r="V455" s="11">
        <f t="shared" si="326"/>
        <v>0</v>
      </c>
      <c r="W455" s="11">
        <f t="shared" si="326"/>
        <v>0</v>
      </c>
      <c r="X455" s="25"/>
      <c r="Z455" s="10"/>
      <c r="AA455" s="126">
        <f t="shared" si="323"/>
        <v>2</v>
      </c>
      <c r="AB455" s="63">
        <f>IF(M455&lt;0,1,(IF(SUM(AB43:AB45)=3,1,0)))</f>
        <v>0</v>
      </c>
      <c r="AC455" s="10">
        <f aca="true" t="shared" si="327" ref="AC455:AL455">IF(N455&lt;0,1,(IF(SUM(AC43:AC45)=3,1,0)))</f>
        <v>0</v>
      </c>
      <c r="AD455" s="10">
        <f t="shared" si="327"/>
        <v>0</v>
      </c>
      <c r="AE455" s="10">
        <f t="shared" si="327"/>
        <v>0</v>
      </c>
      <c r="AF455" s="10">
        <f t="shared" si="327"/>
        <v>0</v>
      </c>
      <c r="AG455" s="10">
        <f t="shared" si="327"/>
        <v>0</v>
      </c>
      <c r="AH455" s="10">
        <f t="shared" si="327"/>
        <v>0</v>
      </c>
      <c r="AI455" s="10">
        <f t="shared" si="327"/>
        <v>0</v>
      </c>
      <c r="AJ455" s="10">
        <f t="shared" si="327"/>
        <v>0</v>
      </c>
      <c r="AK455" s="10">
        <f t="shared" si="327"/>
        <v>0</v>
      </c>
      <c r="AL455" s="10">
        <f t="shared" si="327"/>
        <v>0</v>
      </c>
      <c r="AM455" s="130">
        <f aca="true" t="shared" si="328" ref="AM455:AM472">IF(AB455=1,M455,0)</f>
        <v>0</v>
      </c>
      <c r="AN455" s="11">
        <f t="shared" si="325"/>
        <v>0</v>
      </c>
      <c r="AO455" s="11">
        <f t="shared" si="325"/>
        <v>0</v>
      </c>
      <c r="AP455" s="11">
        <f t="shared" si="325"/>
        <v>0</v>
      </c>
      <c r="AQ455" s="11">
        <f t="shared" si="325"/>
        <v>0</v>
      </c>
      <c r="AR455" s="11">
        <f t="shared" si="325"/>
        <v>0</v>
      </c>
      <c r="AS455" s="11">
        <f t="shared" si="325"/>
        <v>0</v>
      </c>
      <c r="AT455" s="11">
        <f t="shared" si="325"/>
        <v>0</v>
      </c>
      <c r="AU455" s="11">
        <f t="shared" si="325"/>
        <v>0</v>
      </c>
      <c r="AV455" s="11">
        <f t="shared" si="325"/>
        <v>0</v>
      </c>
      <c r="AW455" s="33">
        <f t="shared" si="325"/>
        <v>0</v>
      </c>
    </row>
    <row r="456" spans="3:49" ht="12.75">
      <c r="C456" s="18"/>
      <c r="D456" s="18"/>
      <c r="E456" s="19"/>
      <c r="F456" s="19"/>
      <c r="G456" s="20"/>
      <c r="H456" s="20"/>
      <c r="I456" s="18"/>
      <c r="J456" s="18"/>
      <c r="K456" s="10"/>
      <c r="L456" s="12">
        <v>3</v>
      </c>
      <c r="M456" s="11">
        <f>M70</f>
        <v>0</v>
      </c>
      <c r="N456" s="11">
        <f aca="true" t="shared" si="329" ref="N456:W456">N70</f>
        <v>0</v>
      </c>
      <c r="O456" s="11">
        <f t="shared" si="329"/>
        <v>0</v>
      </c>
      <c r="P456" s="11">
        <f t="shared" si="329"/>
        <v>0</v>
      </c>
      <c r="Q456" s="11">
        <f t="shared" si="329"/>
        <v>0</v>
      </c>
      <c r="R456" s="11">
        <f t="shared" si="329"/>
        <v>0</v>
      </c>
      <c r="S456" s="11">
        <f t="shared" si="329"/>
        <v>0</v>
      </c>
      <c r="T456" s="11">
        <f t="shared" si="329"/>
        <v>0</v>
      </c>
      <c r="U456" s="11">
        <f t="shared" si="329"/>
        <v>0</v>
      </c>
      <c r="V456" s="11">
        <f t="shared" si="329"/>
        <v>0</v>
      </c>
      <c r="W456" s="11">
        <f t="shared" si="329"/>
        <v>0</v>
      </c>
      <c r="X456" s="25"/>
      <c r="Z456" s="10"/>
      <c r="AA456" s="126">
        <f t="shared" si="323"/>
        <v>3</v>
      </c>
      <c r="AB456" s="63">
        <f>IF(M456&lt;0,1,(IF(SUM(AB66:AB68)=3,1,0)))</f>
        <v>0</v>
      </c>
      <c r="AC456" s="10">
        <f aca="true" t="shared" si="330" ref="AC456:AL456">IF(N456&lt;0,1,(IF(SUM(AC66:AC68)=3,1,0)))</f>
        <v>0</v>
      </c>
      <c r="AD456" s="10">
        <f t="shared" si="330"/>
        <v>0</v>
      </c>
      <c r="AE456" s="10">
        <f t="shared" si="330"/>
        <v>0</v>
      </c>
      <c r="AF456" s="10">
        <f t="shared" si="330"/>
        <v>0</v>
      </c>
      <c r="AG456" s="10">
        <f t="shared" si="330"/>
        <v>0</v>
      </c>
      <c r="AH456" s="10">
        <f t="shared" si="330"/>
        <v>0</v>
      </c>
      <c r="AI456" s="10">
        <f t="shared" si="330"/>
        <v>0</v>
      </c>
      <c r="AJ456" s="10">
        <f t="shared" si="330"/>
        <v>0</v>
      </c>
      <c r="AK456" s="10">
        <f t="shared" si="330"/>
        <v>0</v>
      </c>
      <c r="AL456" s="10">
        <f t="shared" si="330"/>
        <v>0</v>
      </c>
      <c r="AM456" s="130">
        <f t="shared" si="328"/>
        <v>0</v>
      </c>
      <c r="AN456" s="11">
        <f t="shared" si="325"/>
        <v>0</v>
      </c>
      <c r="AO456" s="11">
        <f t="shared" si="325"/>
        <v>0</v>
      </c>
      <c r="AP456" s="11">
        <f t="shared" si="325"/>
        <v>0</v>
      </c>
      <c r="AQ456" s="11">
        <f t="shared" si="325"/>
        <v>0</v>
      </c>
      <c r="AR456" s="11">
        <f t="shared" si="325"/>
        <v>0</v>
      </c>
      <c r="AS456" s="11">
        <f t="shared" si="325"/>
        <v>0</v>
      </c>
      <c r="AT456" s="11">
        <f t="shared" si="325"/>
        <v>0</v>
      </c>
      <c r="AU456" s="11">
        <f t="shared" si="325"/>
        <v>0</v>
      </c>
      <c r="AV456" s="11">
        <f t="shared" si="325"/>
        <v>0</v>
      </c>
      <c r="AW456" s="33">
        <f t="shared" si="325"/>
        <v>0</v>
      </c>
    </row>
    <row r="457" spans="3:49" ht="12.75">
      <c r="C457" s="18"/>
      <c r="D457" s="18"/>
      <c r="E457" s="19"/>
      <c r="F457" s="19"/>
      <c r="G457" s="20"/>
      <c r="H457" s="20"/>
      <c r="I457" s="18"/>
      <c r="J457" s="18"/>
      <c r="K457" s="10"/>
      <c r="L457" s="12">
        <v>4</v>
      </c>
      <c r="M457" s="11">
        <f>M93</f>
        <v>0</v>
      </c>
      <c r="N457" s="11">
        <f aca="true" t="shared" si="331" ref="N457:W457">N93</f>
        <v>0</v>
      </c>
      <c r="O457" s="11">
        <f t="shared" si="331"/>
        <v>0</v>
      </c>
      <c r="P457" s="11">
        <f t="shared" si="331"/>
        <v>0</v>
      </c>
      <c r="Q457" s="11">
        <f t="shared" si="331"/>
        <v>0</v>
      </c>
      <c r="R457" s="11">
        <f t="shared" si="331"/>
        <v>0</v>
      </c>
      <c r="S457" s="11">
        <f t="shared" si="331"/>
        <v>0</v>
      </c>
      <c r="T457" s="11">
        <f t="shared" si="331"/>
        <v>0</v>
      </c>
      <c r="U457" s="11">
        <f t="shared" si="331"/>
        <v>0</v>
      </c>
      <c r="V457" s="11">
        <f t="shared" si="331"/>
        <v>0</v>
      </c>
      <c r="W457" s="11">
        <f t="shared" si="331"/>
        <v>0</v>
      </c>
      <c r="X457" s="25"/>
      <c r="Z457" s="10"/>
      <c r="AA457" s="126">
        <f t="shared" si="323"/>
        <v>4</v>
      </c>
      <c r="AB457" s="63">
        <f>IF(M457&lt;0,1,(IF(SUM(AB89:AB91)=3,1,0)))</f>
        <v>0</v>
      </c>
      <c r="AC457" s="10">
        <f aca="true" t="shared" si="332" ref="AC457:AL457">IF(N457&lt;0,1,(IF(SUM(AC89:AC91)=3,1,0)))</f>
        <v>0</v>
      </c>
      <c r="AD457" s="10">
        <f t="shared" si="332"/>
        <v>0</v>
      </c>
      <c r="AE457" s="10">
        <f t="shared" si="332"/>
        <v>0</v>
      </c>
      <c r="AF457" s="10">
        <f t="shared" si="332"/>
        <v>0</v>
      </c>
      <c r="AG457" s="10">
        <f t="shared" si="332"/>
        <v>0</v>
      </c>
      <c r="AH457" s="10">
        <f t="shared" si="332"/>
        <v>0</v>
      </c>
      <c r="AI457" s="10">
        <f t="shared" si="332"/>
        <v>0</v>
      </c>
      <c r="AJ457" s="10">
        <f t="shared" si="332"/>
        <v>0</v>
      </c>
      <c r="AK457" s="10">
        <f t="shared" si="332"/>
        <v>0</v>
      </c>
      <c r="AL457" s="10">
        <f t="shared" si="332"/>
        <v>0</v>
      </c>
      <c r="AM457" s="130">
        <f t="shared" si="328"/>
        <v>0</v>
      </c>
      <c r="AN457" s="11">
        <f t="shared" si="325"/>
        <v>0</v>
      </c>
      <c r="AO457" s="11">
        <f t="shared" si="325"/>
        <v>0</v>
      </c>
      <c r="AP457" s="11">
        <f t="shared" si="325"/>
        <v>0</v>
      </c>
      <c r="AQ457" s="11">
        <f t="shared" si="325"/>
        <v>0</v>
      </c>
      <c r="AR457" s="11">
        <f t="shared" si="325"/>
        <v>0</v>
      </c>
      <c r="AS457" s="11">
        <f t="shared" si="325"/>
        <v>0</v>
      </c>
      <c r="AT457" s="11">
        <f t="shared" si="325"/>
        <v>0</v>
      </c>
      <c r="AU457" s="11">
        <f t="shared" si="325"/>
        <v>0</v>
      </c>
      <c r="AV457" s="11">
        <f t="shared" si="325"/>
        <v>0</v>
      </c>
      <c r="AW457" s="33">
        <f t="shared" si="325"/>
        <v>0</v>
      </c>
    </row>
    <row r="458" spans="3:49" ht="12.75">
      <c r="C458" s="18"/>
      <c r="D458" s="18"/>
      <c r="E458" s="19"/>
      <c r="F458" s="19"/>
      <c r="G458" s="20"/>
      <c r="H458" s="20"/>
      <c r="I458" s="18"/>
      <c r="J458" s="18"/>
      <c r="K458" s="10"/>
      <c r="L458" s="12">
        <v>5</v>
      </c>
      <c r="M458" s="11">
        <f>M116</f>
        <v>0</v>
      </c>
      <c r="N458" s="11">
        <f aca="true" t="shared" si="333" ref="N458:W458">N116</f>
        <v>0</v>
      </c>
      <c r="O458" s="11">
        <f t="shared" si="333"/>
        <v>0</v>
      </c>
      <c r="P458" s="11">
        <f t="shared" si="333"/>
        <v>0</v>
      </c>
      <c r="Q458" s="11">
        <f t="shared" si="333"/>
        <v>0</v>
      </c>
      <c r="R458" s="11">
        <f t="shared" si="333"/>
        <v>0</v>
      </c>
      <c r="S458" s="11">
        <f t="shared" si="333"/>
        <v>0</v>
      </c>
      <c r="T458" s="11">
        <f t="shared" si="333"/>
        <v>0</v>
      </c>
      <c r="U458" s="11">
        <f t="shared" si="333"/>
        <v>0</v>
      </c>
      <c r="V458" s="11">
        <f t="shared" si="333"/>
        <v>0</v>
      </c>
      <c r="W458" s="11">
        <f t="shared" si="333"/>
        <v>0</v>
      </c>
      <c r="X458" s="25"/>
      <c r="Z458" s="10"/>
      <c r="AA458" s="126">
        <f t="shared" si="323"/>
        <v>5</v>
      </c>
      <c r="AB458" s="63">
        <f>IF(M458&lt;0,1,(IF(SUM(AB112:AB114)=3,1,0)))</f>
        <v>0</v>
      </c>
      <c r="AC458" s="10">
        <f aca="true" t="shared" si="334" ref="AC458:AL458">IF(N458&lt;0,1,(IF(SUM(AC112:AC114)=3,1,0)))</f>
        <v>0</v>
      </c>
      <c r="AD458" s="10">
        <f t="shared" si="334"/>
        <v>0</v>
      </c>
      <c r="AE458" s="10">
        <f t="shared" si="334"/>
        <v>0</v>
      </c>
      <c r="AF458" s="10">
        <f t="shared" si="334"/>
        <v>0</v>
      </c>
      <c r="AG458" s="10">
        <f t="shared" si="334"/>
        <v>0</v>
      </c>
      <c r="AH458" s="10">
        <f t="shared" si="334"/>
        <v>0</v>
      </c>
      <c r="AI458" s="10">
        <f t="shared" si="334"/>
        <v>0</v>
      </c>
      <c r="AJ458" s="10">
        <f t="shared" si="334"/>
        <v>0</v>
      </c>
      <c r="AK458" s="10">
        <f t="shared" si="334"/>
        <v>0</v>
      </c>
      <c r="AL458" s="10">
        <f t="shared" si="334"/>
        <v>0</v>
      </c>
      <c r="AM458" s="130">
        <f t="shared" si="328"/>
        <v>0</v>
      </c>
      <c r="AN458" s="11">
        <f t="shared" si="325"/>
        <v>0</v>
      </c>
      <c r="AO458" s="11">
        <f t="shared" si="325"/>
        <v>0</v>
      </c>
      <c r="AP458" s="11">
        <f t="shared" si="325"/>
        <v>0</v>
      </c>
      <c r="AQ458" s="11">
        <f t="shared" si="325"/>
        <v>0</v>
      </c>
      <c r="AR458" s="11">
        <f t="shared" si="325"/>
        <v>0</v>
      </c>
      <c r="AS458" s="11">
        <f t="shared" si="325"/>
        <v>0</v>
      </c>
      <c r="AT458" s="11">
        <f t="shared" si="325"/>
        <v>0</v>
      </c>
      <c r="AU458" s="11">
        <f t="shared" si="325"/>
        <v>0</v>
      </c>
      <c r="AV458" s="11">
        <f t="shared" si="325"/>
        <v>0</v>
      </c>
      <c r="AW458" s="33">
        <f t="shared" si="325"/>
        <v>0</v>
      </c>
    </row>
    <row r="459" spans="3:49" ht="12.75">
      <c r="C459" s="18"/>
      <c r="D459" s="18"/>
      <c r="E459" s="19"/>
      <c r="F459" s="19"/>
      <c r="G459" s="20"/>
      <c r="H459" s="20"/>
      <c r="I459" s="18"/>
      <c r="J459" s="18"/>
      <c r="K459" s="10"/>
      <c r="L459" s="12">
        <v>6</v>
      </c>
      <c r="M459" s="11">
        <f>M139</f>
        <v>0</v>
      </c>
      <c r="N459" s="11">
        <f aca="true" t="shared" si="335" ref="N459:W459">N139</f>
        <v>0</v>
      </c>
      <c r="O459" s="11">
        <f t="shared" si="335"/>
        <v>0</v>
      </c>
      <c r="P459" s="11">
        <f t="shared" si="335"/>
        <v>0</v>
      </c>
      <c r="Q459" s="11">
        <f t="shared" si="335"/>
        <v>0</v>
      </c>
      <c r="R459" s="11">
        <f t="shared" si="335"/>
        <v>0</v>
      </c>
      <c r="S459" s="11">
        <f t="shared" si="335"/>
        <v>0</v>
      </c>
      <c r="T459" s="11">
        <f t="shared" si="335"/>
        <v>0</v>
      </c>
      <c r="U459" s="11">
        <f t="shared" si="335"/>
        <v>0</v>
      </c>
      <c r="V459" s="11">
        <f t="shared" si="335"/>
        <v>0</v>
      </c>
      <c r="W459" s="11">
        <f t="shared" si="335"/>
        <v>0</v>
      </c>
      <c r="X459" s="25"/>
      <c r="Z459" s="10"/>
      <c r="AA459" s="126">
        <f t="shared" si="323"/>
        <v>6</v>
      </c>
      <c r="AB459" s="63">
        <f>IF(M459&lt;0,1,(IF(SUM(AB135:AB137)=3,1,0)))</f>
        <v>0</v>
      </c>
      <c r="AC459" s="10">
        <f aca="true" t="shared" si="336" ref="AC459:AL459">IF(N459&lt;0,1,(IF(SUM(AC135:AC137)=3,1,0)))</f>
        <v>0</v>
      </c>
      <c r="AD459" s="10">
        <f t="shared" si="336"/>
        <v>0</v>
      </c>
      <c r="AE459" s="10">
        <f t="shared" si="336"/>
        <v>0</v>
      </c>
      <c r="AF459" s="10">
        <f t="shared" si="336"/>
        <v>0</v>
      </c>
      <c r="AG459" s="10">
        <f t="shared" si="336"/>
        <v>0</v>
      </c>
      <c r="AH459" s="10">
        <f t="shared" si="336"/>
        <v>0</v>
      </c>
      <c r="AI459" s="10">
        <f t="shared" si="336"/>
        <v>0</v>
      </c>
      <c r="AJ459" s="10">
        <f t="shared" si="336"/>
        <v>0</v>
      </c>
      <c r="AK459" s="10">
        <f t="shared" si="336"/>
        <v>0</v>
      </c>
      <c r="AL459" s="10">
        <f t="shared" si="336"/>
        <v>0</v>
      </c>
      <c r="AM459" s="130">
        <f t="shared" si="328"/>
        <v>0</v>
      </c>
      <c r="AN459" s="11">
        <f t="shared" si="325"/>
        <v>0</v>
      </c>
      <c r="AO459" s="11">
        <f t="shared" si="325"/>
        <v>0</v>
      </c>
      <c r="AP459" s="11">
        <f t="shared" si="325"/>
        <v>0</v>
      </c>
      <c r="AQ459" s="11">
        <f t="shared" si="325"/>
        <v>0</v>
      </c>
      <c r="AR459" s="11">
        <f t="shared" si="325"/>
        <v>0</v>
      </c>
      <c r="AS459" s="11">
        <f t="shared" si="325"/>
        <v>0</v>
      </c>
      <c r="AT459" s="11">
        <f t="shared" si="325"/>
        <v>0</v>
      </c>
      <c r="AU459" s="11">
        <f t="shared" si="325"/>
        <v>0</v>
      </c>
      <c r="AV459" s="11">
        <f t="shared" si="325"/>
        <v>0</v>
      </c>
      <c r="AW459" s="33">
        <f t="shared" si="325"/>
        <v>0</v>
      </c>
    </row>
    <row r="460" spans="3:49" ht="12.75">
      <c r="C460" s="18"/>
      <c r="D460" s="18"/>
      <c r="E460" s="19"/>
      <c r="F460" s="19"/>
      <c r="G460" s="20"/>
      <c r="H460" s="20"/>
      <c r="I460" s="18"/>
      <c r="J460" s="18"/>
      <c r="K460" s="10"/>
      <c r="L460" s="12">
        <v>7</v>
      </c>
      <c r="M460" s="11">
        <f>M162</f>
        <v>0</v>
      </c>
      <c r="N460" s="11">
        <f aca="true" t="shared" si="337" ref="N460:W460">N162</f>
        <v>0</v>
      </c>
      <c r="O460" s="11">
        <f t="shared" si="337"/>
        <v>0</v>
      </c>
      <c r="P460" s="11">
        <f t="shared" si="337"/>
        <v>0</v>
      </c>
      <c r="Q460" s="11">
        <f t="shared" si="337"/>
        <v>0</v>
      </c>
      <c r="R460" s="11">
        <f t="shared" si="337"/>
        <v>0</v>
      </c>
      <c r="S460" s="11">
        <f t="shared" si="337"/>
        <v>0</v>
      </c>
      <c r="T460" s="11">
        <f t="shared" si="337"/>
        <v>0</v>
      </c>
      <c r="U460" s="11">
        <f t="shared" si="337"/>
        <v>0</v>
      </c>
      <c r="V460" s="11">
        <f t="shared" si="337"/>
        <v>0</v>
      </c>
      <c r="W460" s="11">
        <f t="shared" si="337"/>
        <v>0</v>
      </c>
      <c r="X460" s="25"/>
      <c r="Z460" s="10"/>
      <c r="AA460" s="126">
        <f t="shared" si="323"/>
        <v>7</v>
      </c>
      <c r="AB460" s="63">
        <f>IF(M460&lt;0,1,(IF(SUM(AB158:AB160)=3,1,0)))</f>
        <v>0</v>
      </c>
      <c r="AC460" s="10">
        <f aca="true" t="shared" si="338" ref="AC460:AL460">IF(N460&lt;0,1,(IF(SUM(AC158:AC160)=3,1,0)))</f>
        <v>0</v>
      </c>
      <c r="AD460" s="10">
        <f t="shared" si="338"/>
        <v>0</v>
      </c>
      <c r="AE460" s="10">
        <f t="shared" si="338"/>
        <v>0</v>
      </c>
      <c r="AF460" s="10">
        <f t="shared" si="338"/>
        <v>0</v>
      </c>
      <c r="AG460" s="10">
        <f t="shared" si="338"/>
        <v>0</v>
      </c>
      <c r="AH460" s="10">
        <f t="shared" si="338"/>
        <v>0</v>
      </c>
      <c r="AI460" s="10">
        <f t="shared" si="338"/>
        <v>0</v>
      </c>
      <c r="AJ460" s="10">
        <f t="shared" si="338"/>
        <v>0</v>
      </c>
      <c r="AK460" s="10">
        <f t="shared" si="338"/>
        <v>0</v>
      </c>
      <c r="AL460" s="10">
        <f t="shared" si="338"/>
        <v>0</v>
      </c>
      <c r="AM460" s="130">
        <f t="shared" si="328"/>
        <v>0</v>
      </c>
      <c r="AN460" s="11">
        <f t="shared" si="325"/>
        <v>0</v>
      </c>
      <c r="AO460" s="11">
        <f t="shared" si="325"/>
        <v>0</v>
      </c>
      <c r="AP460" s="11">
        <f t="shared" si="325"/>
        <v>0</v>
      </c>
      <c r="AQ460" s="11">
        <f t="shared" si="325"/>
        <v>0</v>
      </c>
      <c r="AR460" s="11">
        <f t="shared" si="325"/>
        <v>0</v>
      </c>
      <c r="AS460" s="11">
        <f t="shared" si="325"/>
        <v>0</v>
      </c>
      <c r="AT460" s="11">
        <f t="shared" si="325"/>
        <v>0</v>
      </c>
      <c r="AU460" s="11">
        <f t="shared" si="325"/>
        <v>0</v>
      </c>
      <c r="AV460" s="11">
        <f t="shared" si="325"/>
        <v>0</v>
      </c>
      <c r="AW460" s="33">
        <f t="shared" si="325"/>
        <v>0</v>
      </c>
    </row>
    <row r="461" spans="3:49" ht="12.75">
      <c r="C461" s="18"/>
      <c r="D461" s="18"/>
      <c r="E461" s="19"/>
      <c r="F461" s="19"/>
      <c r="G461" s="20"/>
      <c r="H461" s="20"/>
      <c r="I461" s="18"/>
      <c r="J461" s="18"/>
      <c r="K461" s="10"/>
      <c r="L461" s="12">
        <v>8</v>
      </c>
      <c r="M461" s="11">
        <f>M185</f>
        <v>0</v>
      </c>
      <c r="N461" s="11">
        <f aca="true" t="shared" si="339" ref="N461:W461">N185</f>
        <v>0</v>
      </c>
      <c r="O461" s="11">
        <f t="shared" si="339"/>
        <v>0</v>
      </c>
      <c r="P461" s="11">
        <f t="shared" si="339"/>
        <v>0</v>
      </c>
      <c r="Q461" s="11">
        <f t="shared" si="339"/>
        <v>0</v>
      </c>
      <c r="R461" s="11">
        <f t="shared" si="339"/>
        <v>0</v>
      </c>
      <c r="S461" s="11">
        <f t="shared" si="339"/>
        <v>0</v>
      </c>
      <c r="T461" s="11">
        <f t="shared" si="339"/>
        <v>0</v>
      </c>
      <c r="U461" s="11">
        <f t="shared" si="339"/>
        <v>0</v>
      </c>
      <c r="V461" s="11">
        <f t="shared" si="339"/>
        <v>0</v>
      </c>
      <c r="W461" s="11">
        <f t="shared" si="339"/>
        <v>0</v>
      </c>
      <c r="X461" s="25"/>
      <c r="Z461" s="10"/>
      <c r="AA461" s="126">
        <f t="shared" si="323"/>
        <v>8</v>
      </c>
      <c r="AB461" s="63">
        <f>IF(M461&lt;0,1,(IF(SUM(AB181:AB183)=3,1,0)))</f>
        <v>0</v>
      </c>
      <c r="AC461" s="10">
        <f aca="true" t="shared" si="340" ref="AC461:AL461">IF(N461&lt;0,1,(IF(SUM(AC181:AC183)=3,1,0)))</f>
        <v>0</v>
      </c>
      <c r="AD461" s="10">
        <f t="shared" si="340"/>
        <v>0</v>
      </c>
      <c r="AE461" s="10">
        <f t="shared" si="340"/>
        <v>0</v>
      </c>
      <c r="AF461" s="10">
        <f t="shared" si="340"/>
        <v>0</v>
      </c>
      <c r="AG461" s="10">
        <f t="shared" si="340"/>
        <v>0</v>
      </c>
      <c r="AH461" s="10">
        <f t="shared" si="340"/>
        <v>0</v>
      </c>
      <c r="AI461" s="10">
        <f t="shared" si="340"/>
        <v>0</v>
      </c>
      <c r="AJ461" s="10">
        <f t="shared" si="340"/>
        <v>0</v>
      </c>
      <c r="AK461" s="10">
        <f t="shared" si="340"/>
        <v>0</v>
      </c>
      <c r="AL461" s="10">
        <f t="shared" si="340"/>
        <v>0</v>
      </c>
      <c r="AM461" s="130">
        <f t="shared" si="328"/>
        <v>0</v>
      </c>
      <c r="AN461" s="11">
        <f t="shared" si="325"/>
        <v>0</v>
      </c>
      <c r="AO461" s="11">
        <f t="shared" si="325"/>
        <v>0</v>
      </c>
      <c r="AP461" s="11">
        <f t="shared" si="325"/>
        <v>0</v>
      </c>
      <c r="AQ461" s="11">
        <f t="shared" si="325"/>
        <v>0</v>
      </c>
      <c r="AR461" s="11">
        <f t="shared" si="325"/>
        <v>0</v>
      </c>
      <c r="AS461" s="11">
        <f t="shared" si="325"/>
        <v>0</v>
      </c>
      <c r="AT461" s="11">
        <f t="shared" si="325"/>
        <v>0</v>
      </c>
      <c r="AU461" s="11">
        <f t="shared" si="325"/>
        <v>0</v>
      </c>
      <c r="AV461" s="11">
        <f t="shared" si="325"/>
        <v>0</v>
      </c>
      <c r="AW461" s="33">
        <f t="shared" si="325"/>
        <v>0</v>
      </c>
    </row>
    <row r="462" spans="3:49" ht="12.75">
      <c r="C462" s="18"/>
      <c r="D462" s="18"/>
      <c r="E462" s="19"/>
      <c r="F462" s="19"/>
      <c r="G462" s="20"/>
      <c r="H462" s="20"/>
      <c r="I462" s="18"/>
      <c r="J462" s="18"/>
      <c r="K462" s="10"/>
      <c r="L462" s="12">
        <v>9</v>
      </c>
      <c r="M462" s="11">
        <f>M208</f>
        <v>0</v>
      </c>
      <c r="N462" s="11">
        <f aca="true" t="shared" si="341" ref="N462:W462">N208</f>
        <v>0</v>
      </c>
      <c r="O462" s="11">
        <f t="shared" si="341"/>
        <v>0</v>
      </c>
      <c r="P462" s="11">
        <f t="shared" si="341"/>
        <v>0</v>
      </c>
      <c r="Q462" s="11">
        <f t="shared" si="341"/>
        <v>0</v>
      </c>
      <c r="R462" s="11">
        <f t="shared" si="341"/>
        <v>0</v>
      </c>
      <c r="S462" s="11">
        <f t="shared" si="341"/>
        <v>0</v>
      </c>
      <c r="T462" s="11">
        <f t="shared" si="341"/>
        <v>0</v>
      </c>
      <c r="U462" s="11">
        <f t="shared" si="341"/>
        <v>0</v>
      </c>
      <c r="V462" s="11">
        <f t="shared" si="341"/>
        <v>0</v>
      </c>
      <c r="W462" s="11">
        <f t="shared" si="341"/>
        <v>0</v>
      </c>
      <c r="X462" s="25"/>
      <c r="Z462" s="10"/>
      <c r="AA462" s="126">
        <f t="shared" si="323"/>
        <v>9</v>
      </c>
      <c r="AB462" s="63">
        <f>IF(M462&lt;0,1,(IF(SUM(AB204:AB206)=3,1,0)))</f>
        <v>0</v>
      </c>
      <c r="AC462" s="10">
        <f aca="true" t="shared" si="342" ref="AC462:AL462">IF(N462&lt;0,1,(IF(SUM(AC204:AC206)=3,1,0)))</f>
        <v>0</v>
      </c>
      <c r="AD462" s="10">
        <f t="shared" si="342"/>
        <v>0</v>
      </c>
      <c r="AE462" s="10">
        <f t="shared" si="342"/>
        <v>0</v>
      </c>
      <c r="AF462" s="10">
        <f t="shared" si="342"/>
        <v>0</v>
      </c>
      <c r="AG462" s="10">
        <f t="shared" si="342"/>
        <v>0</v>
      </c>
      <c r="AH462" s="10">
        <f t="shared" si="342"/>
        <v>0</v>
      </c>
      <c r="AI462" s="10">
        <f t="shared" si="342"/>
        <v>0</v>
      </c>
      <c r="AJ462" s="10">
        <f t="shared" si="342"/>
        <v>0</v>
      </c>
      <c r="AK462" s="10">
        <f t="shared" si="342"/>
        <v>0</v>
      </c>
      <c r="AL462" s="10">
        <f t="shared" si="342"/>
        <v>0</v>
      </c>
      <c r="AM462" s="130">
        <f t="shared" si="328"/>
        <v>0</v>
      </c>
      <c r="AN462" s="11">
        <f t="shared" si="325"/>
        <v>0</v>
      </c>
      <c r="AO462" s="11">
        <f t="shared" si="325"/>
        <v>0</v>
      </c>
      <c r="AP462" s="11">
        <f t="shared" si="325"/>
        <v>0</v>
      </c>
      <c r="AQ462" s="11">
        <f t="shared" si="325"/>
        <v>0</v>
      </c>
      <c r="AR462" s="11">
        <f t="shared" si="325"/>
        <v>0</v>
      </c>
      <c r="AS462" s="11">
        <f t="shared" si="325"/>
        <v>0</v>
      </c>
      <c r="AT462" s="11">
        <f t="shared" si="325"/>
        <v>0</v>
      </c>
      <c r="AU462" s="11">
        <f t="shared" si="325"/>
        <v>0</v>
      </c>
      <c r="AV462" s="11">
        <f t="shared" si="325"/>
        <v>0</v>
      </c>
      <c r="AW462" s="33">
        <f t="shared" si="325"/>
        <v>0</v>
      </c>
    </row>
    <row r="463" spans="3:49" ht="12.75">
      <c r="C463" s="18"/>
      <c r="D463" s="18"/>
      <c r="E463" s="19"/>
      <c r="F463" s="19"/>
      <c r="G463" s="20"/>
      <c r="H463" s="20"/>
      <c r="I463" s="18"/>
      <c r="J463" s="18"/>
      <c r="K463" s="10"/>
      <c r="L463" s="12">
        <v>10</v>
      </c>
      <c r="M463" s="11">
        <f>M231</f>
        <v>0</v>
      </c>
      <c r="N463" s="11">
        <f aca="true" t="shared" si="343" ref="N463:W463">N231</f>
        <v>0</v>
      </c>
      <c r="O463" s="11">
        <f t="shared" si="343"/>
        <v>0</v>
      </c>
      <c r="P463" s="11">
        <f t="shared" si="343"/>
        <v>0</v>
      </c>
      <c r="Q463" s="11">
        <f t="shared" si="343"/>
        <v>0</v>
      </c>
      <c r="R463" s="11">
        <f t="shared" si="343"/>
        <v>0</v>
      </c>
      <c r="S463" s="11">
        <f t="shared" si="343"/>
        <v>0</v>
      </c>
      <c r="T463" s="11">
        <f t="shared" si="343"/>
        <v>0</v>
      </c>
      <c r="U463" s="11">
        <f t="shared" si="343"/>
        <v>0</v>
      </c>
      <c r="V463" s="11">
        <f t="shared" si="343"/>
        <v>0</v>
      </c>
      <c r="W463" s="11">
        <f t="shared" si="343"/>
        <v>0</v>
      </c>
      <c r="X463" s="25"/>
      <c r="Z463" s="10"/>
      <c r="AA463" s="126">
        <f t="shared" si="323"/>
        <v>10</v>
      </c>
      <c r="AB463" s="63">
        <f>IF(M463&lt;0,1,(IF(SUM(AB227:AB229)=3,1,0)))</f>
        <v>0</v>
      </c>
      <c r="AC463" s="10">
        <f aca="true" t="shared" si="344" ref="AC463:AL463">IF(N463&lt;0,1,(IF(SUM(AC227:AC229)=3,1,0)))</f>
        <v>0</v>
      </c>
      <c r="AD463" s="10">
        <f t="shared" si="344"/>
        <v>0</v>
      </c>
      <c r="AE463" s="10">
        <f t="shared" si="344"/>
        <v>0</v>
      </c>
      <c r="AF463" s="10">
        <f t="shared" si="344"/>
        <v>0</v>
      </c>
      <c r="AG463" s="10">
        <f t="shared" si="344"/>
        <v>0</v>
      </c>
      <c r="AH463" s="10">
        <f t="shared" si="344"/>
        <v>0</v>
      </c>
      <c r="AI463" s="10">
        <f t="shared" si="344"/>
        <v>0</v>
      </c>
      <c r="AJ463" s="10">
        <f t="shared" si="344"/>
        <v>0</v>
      </c>
      <c r="AK463" s="10">
        <f t="shared" si="344"/>
        <v>0</v>
      </c>
      <c r="AL463" s="10">
        <f t="shared" si="344"/>
        <v>0</v>
      </c>
      <c r="AM463" s="130">
        <f t="shared" si="328"/>
        <v>0</v>
      </c>
      <c r="AN463" s="11">
        <f t="shared" si="325"/>
        <v>0</v>
      </c>
      <c r="AO463" s="11">
        <f t="shared" si="325"/>
        <v>0</v>
      </c>
      <c r="AP463" s="11">
        <f t="shared" si="325"/>
        <v>0</v>
      </c>
      <c r="AQ463" s="11">
        <f t="shared" si="325"/>
        <v>0</v>
      </c>
      <c r="AR463" s="11">
        <f t="shared" si="325"/>
        <v>0</v>
      </c>
      <c r="AS463" s="11">
        <f t="shared" si="325"/>
        <v>0</v>
      </c>
      <c r="AT463" s="11">
        <f t="shared" si="325"/>
        <v>0</v>
      </c>
      <c r="AU463" s="11">
        <f t="shared" si="325"/>
        <v>0</v>
      </c>
      <c r="AV463" s="11">
        <f t="shared" si="325"/>
        <v>0</v>
      </c>
      <c r="AW463" s="33">
        <f t="shared" si="325"/>
        <v>0</v>
      </c>
    </row>
    <row r="464" spans="3:49" ht="12.75">
      <c r="C464" s="18"/>
      <c r="D464" s="18"/>
      <c r="E464" s="19"/>
      <c r="F464" s="19"/>
      <c r="G464" s="20"/>
      <c r="H464" s="18"/>
      <c r="I464" s="18"/>
      <c r="J464" s="10"/>
      <c r="L464" s="12">
        <v>11</v>
      </c>
      <c r="M464" s="11">
        <f>M254</f>
        <v>0</v>
      </c>
      <c r="N464" s="11">
        <f aca="true" t="shared" si="345" ref="N464:W464">N254</f>
        <v>0</v>
      </c>
      <c r="O464" s="11">
        <f t="shared" si="345"/>
        <v>0</v>
      </c>
      <c r="P464" s="11">
        <f t="shared" si="345"/>
        <v>0</v>
      </c>
      <c r="Q464" s="11">
        <f t="shared" si="345"/>
        <v>0</v>
      </c>
      <c r="R464" s="11">
        <f t="shared" si="345"/>
        <v>0</v>
      </c>
      <c r="S464" s="11">
        <f t="shared" si="345"/>
        <v>0</v>
      </c>
      <c r="T464" s="11">
        <f t="shared" si="345"/>
        <v>0</v>
      </c>
      <c r="U464" s="11">
        <f t="shared" si="345"/>
        <v>0</v>
      </c>
      <c r="V464" s="11">
        <f t="shared" si="345"/>
        <v>0</v>
      </c>
      <c r="W464" s="11">
        <f t="shared" si="345"/>
        <v>0</v>
      </c>
      <c r="X464" s="21"/>
      <c r="Z464" s="10"/>
      <c r="AA464" s="126">
        <f t="shared" si="323"/>
        <v>11</v>
      </c>
      <c r="AB464" s="63">
        <f>IF(M464&lt;0,1,(IF(SUM(AB250:AB252)=3,1,0)))</f>
        <v>0</v>
      </c>
      <c r="AC464" s="10">
        <f aca="true" t="shared" si="346" ref="AC464:AL464">IF(N464&lt;0,1,(IF(SUM(AC250:AC252)=3,1,0)))</f>
        <v>0</v>
      </c>
      <c r="AD464" s="10">
        <f t="shared" si="346"/>
        <v>0</v>
      </c>
      <c r="AE464" s="10">
        <f t="shared" si="346"/>
        <v>0</v>
      </c>
      <c r="AF464" s="10">
        <f t="shared" si="346"/>
        <v>0</v>
      </c>
      <c r="AG464" s="10">
        <f t="shared" si="346"/>
        <v>0</v>
      </c>
      <c r="AH464" s="10">
        <f t="shared" si="346"/>
        <v>0</v>
      </c>
      <c r="AI464" s="10">
        <f t="shared" si="346"/>
        <v>0</v>
      </c>
      <c r="AJ464" s="10">
        <f t="shared" si="346"/>
        <v>0</v>
      </c>
      <c r="AK464" s="10">
        <f t="shared" si="346"/>
        <v>0</v>
      </c>
      <c r="AL464" s="10">
        <f t="shared" si="346"/>
        <v>0</v>
      </c>
      <c r="AM464" s="130">
        <f t="shared" si="328"/>
        <v>0</v>
      </c>
      <c r="AN464" s="11">
        <f t="shared" si="325"/>
        <v>0</v>
      </c>
      <c r="AO464" s="11">
        <f t="shared" si="325"/>
        <v>0</v>
      </c>
      <c r="AP464" s="11">
        <f t="shared" si="325"/>
        <v>0</v>
      </c>
      <c r="AQ464" s="11">
        <f t="shared" si="325"/>
        <v>0</v>
      </c>
      <c r="AR464" s="11">
        <f t="shared" si="325"/>
        <v>0</v>
      </c>
      <c r="AS464" s="11">
        <f t="shared" si="325"/>
        <v>0</v>
      </c>
      <c r="AT464" s="11">
        <f t="shared" si="325"/>
        <v>0</v>
      </c>
      <c r="AU464" s="11">
        <f t="shared" si="325"/>
        <v>0</v>
      </c>
      <c r="AV464" s="11">
        <f t="shared" si="325"/>
        <v>0</v>
      </c>
      <c r="AW464" s="33">
        <f t="shared" si="325"/>
        <v>0</v>
      </c>
    </row>
    <row r="465" spans="3:49" ht="12.75">
      <c r="C465" s="18"/>
      <c r="D465" s="18"/>
      <c r="E465" s="19"/>
      <c r="F465" s="19"/>
      <c r="G465" s="20"/>
      <c r="H465" s="18"/>
      <c r="I465" s="18"/>
      <c r="J465" s="10"/>
      <c r="L465" s="12">
        <v>12</v>
      </c>
      <c r="M465" s="11">
        <f>M277</f>
        <v>0</v>
      </c>
      <c r="N465" s="11">
        <f aca="true" t="shared" si="347" ref="N465:W465">N277</f>
        <v>0</v>
      </c>
      <c r="O465" s="11">
        <f t="shared" si="347"/>
        <v>0</v>
      </c>
      <c r="P465" s="11">
        <f t="shared" si="347"/>
        <v>0</v>
      </c>
      <c r="Q465" s="11">
        <f t="shared" si="347"/>
        <v>0</v>
      </c>
      <c r="R465" s="11">
        <f t="shared" si="347"/>
        <v>0</v>
      </c>
      <c r="S465" s="11">
        <f t="shared" si="347"/>
        <v>0</v>
      </c>
      <c r="T465" s="11">
        <f t="shared" si="347"/>
        <v>0</v>
      </c>
      <c r="U465" s="11">
        <f t="shared" si="347"/>
        <v>0</v>
      </c>
      <c r="V465" s="11">
        <f t="shared" si="347"/>
        <v>0</v>
      </c>
      <c r="W465" s="11">
        <f t="shared" si="347"/>
        <v>0</v>
      </c>
      <c r="X465" s="21"/>
      <c r="Z465" s="10"/>
      <c r="AA465" s="126">
        <f t="shared" si="323"/>
        <v>12</v>
      </c>
      <c r="AB465" s="63">
        <f>IF(M465&lt;0,1,(IF(SUM(AB273:AB275)=3,1,0)))</f>
        <v>0</v>
      </c>
      <c r="AC465" s="10">
        <f aca="true" t="shared" si="348" ref="AC465:AL465">IF(N465&lt;0,1,(IF(SUM(AC273:AC275)=3,1,0)))</f>
        <v>0</v>
      </c>
      <c r="AD465" s="10">
        <f t="shared" si="348"/>
        <v>0</v>
      </c>
      <c r="AE465" s="10">
        <f t="shared" si="348"/>
        <v>0</v>
      </c>
      <c r="AF465" s="10">
        <f t="shared" si="348"/>
        <v>0</v>
      </c>
      <c r="AG465" s="10">
        <f t="shared" si="348"/>
        <v>0</v>
      </c>
      <c r="AH465" s="10">
        <f t="shared" si="348"/>
        <v>0</v>
      </c>
      <c r="AI465" s="10">
        <f t="shared" si="348"/>
        <v>0</v>
      </c>
      <c r="AJ465" s="10">
        <f t="shared" si="348"/>
        <v>0</v>
      </c>
      <c r="AK465" s="10">
        <f t="shared" si="348"/>
        <v>0</v>
      </c>
      <c r="AL465" s="10">
        <f t="shared" si="348"/>
        <v>0</v>
      </c>
      <c r="AM465" s="130">
        <f t="shared" si="328"/>
        <v>0</v>
      </c>
      <c r="AN465" s="11">
        <f t="shared" si="325"/>
        <v>0</v>
      </c>
      <c r="AO465" s="11">
        <f t="shared" si="325"/>
        <v>0</v>
      </c>
      <c r="AP465" s="11">
        <f t="shared" si="325"/>
        <v>0</v>
      </c>
      <c r="AQ465" s="11">
        <f t="shared" si="325"/>
        <v>0</v>
      </c>
      <c r="AR465" s="11">
        <f t="shared" si="325"/>
        <v>0</v>
      </c>
      <c r="AS465" s="11">
        <f t="shared" si="325"/>
        <v>0</v>
      </c>
      <c r="AT465" s="11">
        <f t="shared" si="325"/>
        <v>0</v>
      </c>
      <c r="AU465" s="11">
        <f t="shared" si="325"/>
        <v>0</v>
      </c>
      <c r="AV465" s="11">
        <f t="shared" si="325"/>
        <v>0</v>
      </c>
      <c r="AW465" s="33">
        <f t="shared" si="325"/>
        <v>0</v>
      </c>
    </row>
    <row r="466" spans="3:49" ht="12.75">
      <c r="C466" s="18"/>
      <c r="D466" s="18"/>
      <c r="E466" s="19"/>
      <c r="F466" s="19"/>
      <c r="G466" s="20"/>
      <c r="H466" s="18"/>
      <c r="I466" s="18"/>
      <c r="J466" s="10"/>
      <c r="L466" s="12">
        <v>13</v>
      </c>
      <c r="M466" s="11">
        <f>M300</f>
        <v>0</v>
      </c>
      <c r="N466" s="11">
        <f>N300</f>
        <v>0</v>
      </c>
      <c r="O466" s="11">
        <f aca="true" t="shared" si="349" ref="O466:W466">O300</f>
        <v>0</v>
      </c>
      <c r="P466" s="11">
        <f t="shared" si="349"/>
        <v>0</v>
      </c>
      <c r="Q466" s="11">
        <f t="shared" si="349"/>
        <v>0</v>
      </c>
      <c r="R466" s="11">
        <f t="shared" si="349"/>
        <v>0</v>
      </c>
      <c r="S466" s="11">
        <f t="shared" si="349"/>
        <v>0</v>
      </c>
      <c r="T466" s="11">
        <f t="shared" si="349"/>
        <v>0</v>
      </c>
      <c r="U466" s="11">
        <f t="shared" si="349"/>
        <v>0</v>
      </c>
      <c r="V466" s="11">
        <f t="shared" si="349"/>
        <v>0</v>
      </c>
      <c r="W466" s="11">
        <f t="shared" si="349"/>
        <v>0</v>
      </c>
      <c r="X466" s="21"/>
      <c r="Z466" s="10"/>
      <c r="AA466" s="126">
        <f t="shared" si="323"/>
        <v>13</v>
      </c>
      <c r="AB466" s="63">
        <f>IF(M466&lt;0,1,(IF(SUM(AB296:AB298)=3,1,0)))</f>
        <v>0</v>
      </c>
      <c r="AC466" s="10">
        <f aca="true" t="shared" si="350" ref="AC466:AL466">IF(N466&lt;0,1,(IF(SUM(AC296:AC298)=3,1,0)))</f>
        <v>0</v>
      </c>
      <c r="AD466" s="10">
        <f t="shared" si="350"/>
        <v>0</v>
      </c>
      <c r="AE466" s="10">
        <f t="shared" si="350"/>
        <v>0</v>
      </c>
      <c r="AF466" s="10">
        <f t="shared" si="350"/>
        <v>0</v>
      </c>
      <c r="AG466" s="10">
        <f t="shared" si="350"/>
        <v>0</v>
      </c>
      <c r="AH466" s="10">
        <f t="shared" si="350"/>
        <v>0</v>
      </c>
      <c r="AI466" s="10">
        <f t="shared" si="350"/>
        <v>0</v>
      </c>
      <c r="AJ466" s="10">
        <f t="shared" si="350"/>
        <v>0</v>
      </c>
      <c r="AK466" s="10">
        <f t="shared" si="350"/>
        <v>0</v>
      </c>
      <c r="AL466" s="10">
        <f t="shared" si="350"/>
        <v>0</v>
      </c>
      <c r="AM466" s="130">
        <f t="shared" si="328"/>
        <v>0</v>
      </c>
      <c r="AN466" s="11">
        <f t="shared" si="325"/>
        <v>0</v>
      </c>
      <c r="AO466" s="11">
        <f t="shared" si="325"/>
        <v>0</v>
      </c>
      <c r="AP466" s="11">
        <f t="shared" si="325"/>
        <v>0</v>
      </c>
      <c r="AQ466" s="11">
        <f t="shared" si="325"/>
        <v>0</v>
      </c>
      <c r="AR466" s="11">
        <f t="shared" si="325"/>
        <v>0</v>
      </c>
      <c r="AS466" s="11">
        <f t="shared" si="325"/>
        <v>0</v>
      </c>
      <c r="AT466" s="11">
        <f t="shared" si="325"/>
        <v>0</v>
      </c>
      <c r="AU466" s="11">
        <f t="shared" si="325"/>
        <v>0</v>
      </c>
      <c r="AV466" s="11">
        <f t="shared" si="325"/>
        <v>0</v>
      </c>
      <c r="AW466" s="33">
        <f t="shared" si="325"/>
        <v>0</v>
      </c>
    </row>
    <row r="467" spans="3:49" ht="12.75">
      <c r="C467" s="18"/>
      <c r="D467" s="18"/>
      <c r="E467" s="19"/>
      <c r="F467" s="19"/>
      <c r="G467" s="20"/>
      <c r="H467" s="18"/>
      <c r="I467" s="18"/>
      <c r="J467" s="10"/>
      <c r="L467" s="12">
        <v>14</v>
      </c>
      <c r="M467" s="11">
        <f>M323</f>
        <v>0</v>
      </c>
      <c r="N467" s="11">
        <f aca="true" t="shared" si="351" ref="N467:W467">N323</f>
        <v>0</v>
      </c>
      <c r="O467" s="11">
        <f t="shared" si="351"/>
        <v>0</v>
      </c>
      <c r="P467" s="11">
        <f t="shared" si="351"/>
        <v>0</v>
      </c>
      <c r="Q467" s="11">
        <f t="shared" si="351"/>
        <v>0</v>
      </c>
      <c r="R467" s="11">
        <f t="shared" si="351"/>
        <v>0</v>
      </c>
      <c r="S467" s="11">
        <f t="shared" si="351"/>
        <v>0</v>
      </c>
      <c r="T467" s="11">
        <f t="shared" si="351"/>
        <v>0</v>
      </c>
      <c r="U467" s="11">
        <f t="shared" si="351"/>
        <v>0</v>
      </c>
      <c r="V467" s="11">
        <f t="shared" si="351"/>
        <v>0</v>
      </c>
      <c r="W467" s="11">
        <f t="shared" si="351"/>
        <v>0</v>
      </c>
      <c r="X467" s="21"/>
      <c r="Z467" s="10"/>
      <c r="AA467" s="126">
        <f t="shared" si="323"/>
        <v>14</v>
      </c>
      <c r="AB467" s="63">
        <f>IF(M467&lt;0,1,(IF(SUM(AB319:AB321)=3,1,0)))</f>
        <v>0</v>
      </c>
      <c r="AC467" s="10">
        <f aca="true" t="shared" si="352" ref="AC467:AL467">IF(N467&lt;0,1,(IF(SUM(AC319:AC321)=3,1,0)))</f>
        <v>0</v>
      </c>
      <c r="AD467" s="10">
        <f t="shared" si="352"/>
        <v>0</v>
      </c>
      <c r="AE467" s="10">
        <f t="shared" si="352"/>
        <v>0</v>
      </c>
      <c r="AF467" s="10">
        <f t="shared" si="352"/>
        <v>0</v>
      </c>
      <c r="AG467" s="10">
        <f t="shared" si="352"/>
        <v>0</v>
      </c>
      <c r="AH467" s="10">
        <f t="shared" si="352"/>
        <v>0</v>
      </c>
      <c r="AI467" s="10">
        <f t="shared" si="352"/>
        <v>0</v>
      </c>
      <c r="AJ467" s="10">
        <f t="shared" si="352"/>
        <v>0</v>
      </c>
      <c r="AK467" s="10">
        <f t="shared" si="352"/>
        <v>0</v>
      </c>
      <c r="AL467" s="10">
        <f t="shared" si="352"/>
        <v>0</v>
      </c>
      <c r="AM467" s="130">
        <f t="shared" si="328"/>
        <v>0</v>
      </c>
      <c r="AN467" s="11">
        <f t="shared" si="325"/>
        <v>0</v>
      </c>
      <c r="AO467" s="11">
        <f t="shared" si="325"/>
        <v>0</v>
      </c>
      <c r="AP467" s="11">
        <f t="shared" si="325"/>
        <v>0</v>
      </c>
      <c r="AQ467" s="11">
        <f t="shared" si="325"/>
        <v>0</v>
      </c>
      <c r="AR467" s="11">
        <f t="shared" si="325"/>
        <v>0</v>
      </c>
      <c r="AS467" s="11">
        <f t="shared" si="325"/>
        <v>0</v>
      </c>
      <c r="AT467" s="11">
        <f t="shared" si="325"/>
        <v>0</v>
      </c>
      <c r="AU467" s="11">
        <f t="shared" si="325"/>
        <v>0</v>
      </c>
      <c r="AV467" s="11">
        <f t="shared" si="325"/>
        <v>0</v>
      </c>
      <c r="AW467" s="33">
        <f t="shared" si="325"/>
        <v>0</v>
      </c>
    </row>
    <row r="468" spans="3:49" ht="12.75">
      <c r="C468" s="18"/>
      <c r="D468" s="18"/>
      <c r="E468" s="19"/>
      <c r="F468" s="19"/>
      <c r="G468" s="20"/>
      <c r="H468" s="18"/>
      <c r="I468" s="18"/>
      <c r="J468" s="10"/>
      <c r="L468" s="12">
        <v>15</v>
      </c>
      <c r="M468" s="11">
        <f>M346</f>
        <v>0</v>
      </c>
      <c r="N468" s="11">
        <f aca="true" t="shared" si="353" ref="N468:W468">N346</f>
        <v>0</v>
      </c>
      <c r="O468" s="11">
        <f t="shared" si="353"/>
        <v>0</v>
      </c>
      <c r="P468" s="11">
        <f t="shared" si="353"/>
        <v>0</v>
      </c>
      <c r="Q468" s="11">
        <f t="shared" si="353"/>
        <v>0</v>
      </c>
      <c r="R468" s="11">
        <f t="shared" si="353"/>
        <v>0</v>
      </c>
      <c r="S468" s="11">
        <f t="shared" si="353"/>
        <v>0</v>
      </c>
      <c r="T468" s="11">
        <f t="shared" si="353"/>
        <v>0</v>
      </c>
      <c r="U468" s="11">
        <f t="shared" si="353"/>
        <v>0</v>
      </c>
      <c r="V468" s="11">
        <f t="shared" si="353"/>
        <v>0</v>
      </c>
      <c r="W468" s="11">
        <f t="shared" si="353"/>
        <v>0</v>
      </c>
      <c r="X468" s="21"/>
      <c r="Z468" s="10"/>
      <c r="AA468" s="126">
        <f t="shared" si="323"/>
        <v>15</v>
      </c>
      <c r="AB468" s="63">
        <f>IF(M468&lt;0,1,(IF(SUM(AB342:AB344)=3,1,0)))</f>
        <v>0</v>
      </c>
      <c r="AC468" s="10">
        <f aca="true" t="shared" si="354" ref="AC468:AL468">IF(N468&lt;0,1,(IF(SUM(AC342:AC344)=3,1,0)))</f>
        <v>0</v>
      </c>
      <c r="AD468" s="10">
        <f t="shared" si="354"/>
        <v>0</v>
      </c>
      <c r="AE468" s="10">
        <f t="shared" si="354"/>
        <v>0</v>
      </c>
      <c r="AF468" s="10">
        <f t="shared" si="354"/>
        <v>0</v>
      </c>
      <c r="AG468" s="10">
        <f t="shared" si="354"/>
        <v>0</v>
      </c>
      <c r="AH468" s="10">
        <f t="shared" si="354"/>
        <v>0</v>
      </c>
      <c r="AI468" s="10">
        <f t="shared" si="354"/>
        <v>0</v>
      </c>
      <c r="AJ468" s="10">
        <f t="shared" si="354"/>
        <v>0</v>
      </c>
      <c r="AK468" s="10">
        <f t="shared" si="354"/>
        <v>0</v>
      </c>
      <c r="AL468" s="10">
        <f t="shared" si="354"/>
        <v>0</v>
      </c>
      <c r="AM468" s="130">
        <f t="shared" si="328"/>
        <v>0</v>
      </c>
      <c r="AN468" s="11">
        <f t="shared" si="325"/>
        <v>0</v>
      </c>
      <c r="AO468" s="11">
        <f t="shared" si="325"/>
        <v>0</v>
      </c>
      <c r="AP468" s="11">
        <f t="shared" si="325"/>
        <v>0</v>
      </c>
      <c r="AQ468" s="11">
        <f t="shared" si="325"/>
        <v>0</v>
      </c>
      <c r="AR468" s="11">
        <f t="shared" si="325"/>
        <v>0</v>
      </c>
      <c r="AS468" s="11">
        <f t="shared" si="325"/>
        <v>0</v>
      </c>
      <c r="AT468" s="11">
        <f t="shared" si="325"/>
        <v>0</v>
      </c>
      <c r="AU468" s="11">
        <f t="shared" si="325"/>
        <v>0</v>
      </c>
      <c r="AV468" s="11">
        <f t="shared" si="325"/>
        <v>0</v>
      </c>
      <c r="AW468" s="33">
        <f t="shared" si="325"/>
        <v>0</v>
      </c>
    </row>
    <row r="469" spans="3:49" ht="12.75">
      <c r="C469" s="18"/>
      <c r="D469" s="18"/>
      <c r="E469" s="19"/>
      <c r="F469" s="19"/>
      <c r="G469" s="20"/>
      <c r="H469" s="18"/>
      <c r="I469" s="18"/>
      <c r="J469" s="10"/>
      <c r="L469" s="12">
        <v>16</v>
      </c>
      <c r="M469" s="11">
        <f>M369</f>
        <v>0</v>
      </c>
      <c r="N469" s="11">
        <f aca="true" t="shared" si="355" ref="N469:W469">N369</f>
        <v>0</v>
      </c>
      <c r="O469" s="11">
        <f t="shared" si="355"/>
        <v>0</v>
      </c>
      <c r="P469" s="11">
        <f t="shared" si="355"/>
        <v>0</v>
      </c>
      <c r="Q469" s="11">
        <f t="shared" si="355"/>
        <v>0</v>
      </c>
      <c r="R469" s="11">
        <f t="shared" si="355"/>
        <v>0</v>
      </c>
      <c r="S469" s="11">
        <f t="shared" si="355"/>
        <v>0</v>
      </c>
      <c r="T469" s="11">
        <f t="shared" si="355"/>
        <v>0</v>
      </c>
      <c r="U469" s="11">
        <f t="shared" si="355"/>
        <v>0</v>
      </c>
      <c r="V469" s="11">
        <f t="shared" si="355"/>
        <v>0</v>
      </c>
      <c r="W469" s="11">
        <f t="shared" si="355"/>
        <v>0</v>
      </c>
      <c r="X469" s="21"/>
      <c r="Z469" s="10"/>
      <c r="AA469" s="126">
        <f t="shared" si="323"/>
        <v>16</v>
      </c>
      <c r="AB469" s="63">
        <f>IF(M469&lt;0,1,(IF(SUM(AB365:AB367)=3,1,0)))</f>
        <v>0</v>
      </c>
      <c r="AC469" s="10">
        <f aca="true" t="shared" si="356" ref="AC469:AL469">IF(N469&lt;0,1,(IF(SUM(AC365:AC367)=3,1,0)))</f>
        <v>0</v>
      </c>
      <c r="AD469" s="10">
        <f t="shared" si="356"/>
        <v>0</v>
      </c>
      <c r="AE469" s="10">
        <f t="shared" si="356"/>
        <v>0</v>
      </c>
      <c r="AF469" s="10">
        <f t="shared" si="356"/>
        <v>0</v>
      </c>
      <c r="AG469" s="10">
        <f t="shared" si="356"/>
        <v>0</v>
      </c>
      <c r="AH469" s="10">
        <f t="shared" si="356"/>
        <v>0</v>
      </c>
      <c r="AI469" s="10">
        <f t="shared" si="356"/>
        <v>0</v>
      </c>
      <c r="AJ469" s="10">
        <f t="shared" si="356"/>
        <v>0</v>
      </c>
      <c r="AK469" s="10">
        <f t="shared" si="356"/>
        <v>0</v>
      </c>
      <c r="AL469" s="10">
        <f t="shared" si="356"/>
        <v>0</v>
      </c>
      <c r="AM469" s="130">
        <f t="shared" si="328"/>
        <v>0</v>
      </c>
      <c r="AN469" s="11">
        <f t="shared" si="325"/>
        <v>0</v>
      </c>
      <c r="AO469" s="11">
        <f t="shared" si="325"/>
        <v>0</v>
      </c>
      <c r="AP469" s="11">
        <f t="shared" si="325"/>
        <v>0</v>
      </c>
      <c r="AQ469" s="11">
        <f t="shared" si="325"/>
        <v>0</v>
      </c>
      <c r="AR469" s="11">
        <f t="shared" si="325"/>
        <v>0</v>
      </c>
      <c r="AS469" s="11">
        <f t="shared" si="325"/>
        <v>0</v>
      </c>
      <c r="AT469" s="11">
        <f t="shared" si="325"/>
        <v>0</v>
      </c>
      <c r="AU469" s="11">
        <f t="shared" si="325"/>
        <v>0</v>
      </c>
      <c r="AV469" s="11">
        <f t="shared" si="325"/>
        <v>0</v>
      </c>
      <c r="AW469" s="33">
        <f t="shared" si="325"/>
        <v>0</v>
      </c>
    </row>
    <row r="470" spans="3:49" ht="12.75">
      <c r="C470" s="18"/>
      <c r="D470" s="18"/>
      <c r="E470" s="19"/>
      <c r="F470" s="19"/>
      <c r="G470" s="20"/>
      <c r="H470" s="18"/>
      <c r="I470" s="18"/>
      <c r="J470" s="10"/>
      <c r="L470" s="12">
        <v>17</v>
      </c>
      <c r="M470" s="11">
        <f>M392</f>
        <v>0</v>
      </c>
      <c r="N470" s="11">
        <f aca="true" t="shared" si="357" ref="N470:W470">N392</f>
        <v>0</v>
      </c>
      <c r="O470" s="11">
        <f t="shared" si="357"/>
        <v>0</v>
      </c>
      <c r="P470" s="11">
        <f t="shared" si="357"/>
        <v>0</v>
      </c>
      <c r="Q470" s="11">
        <f t="shared" si="357"/>
        <v>0</v>
      </c>
      <c r="R470" s="11">
        <f t="shared" si="357"/>
        <v>0</v>
      </c>
      <c r="S470" s="11">
        <f t="shared" si="357"/>
        <v>0</v>
      </c>
      <c r="T470" s="11">
        <f t="shared" si="357"/>
        <v>0</v>
      </c>
      <c r="U470" s="11">
        <f t="shared" si="357"/>
        <v>0</v>
      </c>
      <c r="V470" s="11">
        <f t="shared" si="357"/>
        <v>0</v>
      </c>
      <c r="W470" s="11">
        <f t="shared" si="357"/>
        <v>0</v>
      </c>
      <c r="X470" s="21"/>
      <c r="Z470" s="10"/>
      <c r="AA470" s="126">
        <f t="shared" si="323"/>
        <v>17</v>
      </c>
      <c r="AB470" s="63">
        <f>IF(M470&lt;0,1,(IF(SUM(AB388:AB390)=3,1,0)))</f>
        <v>0</v>
      </c>
      <c r="AC470" s="10">
        <f aca="true" t="shared" si="358" ref="AC470:AL470">IF(N470&lt;0,1,(IF(SUM(AC388:AC390)=3,1,0)))</f>
        <v>0</v>
      </c>
      <c r="AD470" s="10">
        <f t="shared" si="358"/>
        <v>0</v>
      </c>
      <c r="AE470" s="10">
        <f t="shared" si="358"/>
        <v>0</v>
      </c>
      <c r="AF470" s="10">
        <f t="shared" si="358"/>
        <v>0</v>
      </c>
      <c r="AG470" s="10">
        <f t="shared" si="358"/>
        <v>0</v>
      </c>
      <c r="AH470" s="10">
        <f t="shared" si="358"/>
        <v>0</v>
      </c>
      <c r="AI470" s="10">
        <f t="shared" si="358"/>
        <v>0</v>
      </c>
      <c r="AJ470" s="10">
        <f t="shared" si="358"/>
        <v>0</v>
      </c>
      <c r="AK470" s="10">
        <f t="shared" si="358"/>
        <v>0</v>
      </c>
      <c r="AL470" s="10">
        <f t="shared" si="358"/>
        <v>0</v>
      </c>
      <c r="AM470" s="130">
        <f t="shared" si="328"/>
        <v>0</v>
      </c>
      <c r="AN470" s="11">
        <f aca="true" t="shared" si="359" ref="AN470:AW472">IF(AC470=1,N470,0)</f>
        <v>0</v>
      </c>
      <c r="AO470" s="11">
        <f t="shared" si="359"/>
        <v>0</v>
      </c>
      <c r="AP470" s="11">
        <f t="shared" si="359"/>
        <v>0</v>
      </c>
      <c r="AQ470" s="11">
        <f t="shared" si="359"/>
        <v>0</v>
      </c>
      <c r="AR470" s="11">
        <f t="shared" si="359"/>
        <v>0</v>
      </c>
      <c r="AS470" s="11">
        <f t="shared" si="359"/>
        <v>0</v>
      </c>
      <c r="AT470" s="11">
        <f t="shared" si="359"/>
        <v>0</v>
      </c>
      <c r="AU470" s="11">
        <f t="shared" si="359"/>
        <v>0</v>
      </c>
      <c r="AV470" s="11">
        <f t="shared" si="359"/>
        <v>0</v>
      </c>
      <c r="AW470" s="33">
        <f t="shared" si="359"/>
        <v>0</v>
      </c>
    </row>
    <row r="471" spans="3:49" ht="12.75">
      <c r="C471" s="18"/>
      <c r="D471" s="18"/>
      <c r="E471" s="19"/>
      <c r="F471" s="19"/>
      <c r="G471" s="20"/>
      <c r="H471" s="18"/>
      <c r="I471" s="18"/>
      <c r="J471" s="10"/>
      <c r="L471" s="12">
        <v>18</v>
      </c>
      <c r="M471" s="11">
        <f>M415</f>
        <v>0</v>
      </c>
      <c r="N471" s="11">
        <f aca="true" t="shared" si="360" ref="N471:W471">N415</f>
        <v>0</v>
      </c>
      <c r="O471" s="11">
        <f t="shared" si="360"/>
        <v>0</v>
      </c>
      <c r="P471" s="11">
        <f t="shared" si="360"/>
        <v>0</v>
      </c>
      <c r="Q471" s="11">
        <f t="shared" si="360"/>
        <v>0</v>
      </c>
      <c r="R471" s="11">
        <f t="shared" si="360"/>
        <v>0</v>
      </c>
      <c r="S471" s="11">
        <f t="shared" si="360"/>
        <v>0</v>
      </c>
      <c r="T471" s="11">
        <f t="shared" si="360"/>
        <v>0</v>
      </c>
      <c r="U471" s="11">
        <f t="shared" si="360"/>
        <v>0</v>
      </c>
      <c r="V471" s="11">
        <f t="shared" si="360"/>
        <v>0</v>
      </c>
      <c r="W471" s="11">
        <f t="shared" si="360"/>
        <v>0</v>
      </c>
      <c r="X471" s="21"/>
      <c r="Z471" s="10"/>
      <c r="AA471" s="126">
        <f t="shared" si="323"/>
        <v>18</v>
      </c>
      <c r="AB471" s="63">
        <f>IF(M471&lt;0,1,(IF(SUM(AB411:AB413)=3,1,0)))</f>
        <v>0</v>
      </c>
      <c r="AC471" s="10">
        <f aca="true" t="shared" si="361" ref="AC471:AL471">IF(N471&lt;0,1,(IF(SUM(AC411:AC413)=3,1,0)))</f>
        <v>0</v>
      </c>
      <c r="AD471" s="10">
        <f t="shared" si="361"/>
        <v>0</v>
      </c>
      <c r="AE471" s="10">
        <f t="shared" si="361"/>
        <v>0</v>
      </c>
      <c r="AF471" s="10">
        <f t="shared" si="361"/>
        <v>0</v>
      </c>
      <c r="AG471" s="10">
        <f t="shared" si="361"/>
        <v>0</v>
      </c>
      <c r="AH471" s="10">
        <f t="shared" si="361"/>
        <v>0</v>
      </c>
      <c r="AI471" s="10">
        <f t="shared" si="361"/>
        <v>0</v>
      </c>
      <c r="AJ471" s="10">
        <f t="shared" si="361"/>
        <v>0</v>
      </c>
      <c r="AK471" s="10">
        <f t="shared" si="361"/>
        <v>0</v>
      </c>
      <c r="AL471" s="10">
        <f t="shared" si="361"/>
        <v>0</v>
      </c>
      <c r="AM471" s="130">
        <f t="shared" si="328"/>
        <v>0</v>
      </c>
      <c r="AN471" s="11">
        <f t="shared" si="359"/>
        <v>0</v>
      </c>
      <c r="AO471" s="11">
        <f t="shared" si="359"/>
        <v>0</v>
      </c>
      <c r="AP471" s="11">
        <f t="shared" si="359"/>
        <v>0</v>
      </c>
      <c r="AQ471" s="11">
        <f t="shared" si="359"/>
        <v>0</v>
      </c>
      <c r="AR471" s="11">
        <f t="shared" si="359"/>
        <v>0</v>
      </c>
      <c r="AS471" s="11">
        <f t="shared" si="359"/>
        <v>0</v>
      </c>
      <c r="AT471" s="11">
        <f t="shared" si="359"/>
        <v>0</v>
      </c>
      <c r="AU471" s="11">
        <f t="shared" si="359"/>
        <v>0</v>
      </c>
      <c r="AV471" s="11">
        <f t="shared" si="359"/>
        <v>0</v>
      </c>
      <c r="AW471" s="33">
        <f t="shared" si="359"/>
        <v>0</v>
      </c>
    </row>
    <row r="472" spans="3:49" ht="12.75">
      <c r="C472" s="18"/>
      <c r="D472" s="18"/>
      <c r="E472" s="19"/>
      <c r="F472" s="19"/>
      <c r="G472" s="20"/>
      <c r="H472" s="18"/>
      <c r="I472" s="18"/>
      <c r="J472" s="10"/>
      <c r="L472" s="12">
        <v>19</v>
      </c>
      <c r="M472" s="8">
        <f>M438</f>
        <v>0</v>
      </c>
      <c r="N472" s="8">
        <f aca="true" t="shared" si="362" ref="N472:W472">N438</f>
        <v>0</v>
      </c>
      <c r="O472" s="8">
        <f t="shared" si="362"/>
        <v>0</v>
      </c>
      <c r="P472" s="8">
        <f t="shared" si="362"/>
        <v>0</v>
      </c>
      <c r="Q472" s="8">
        <f>Q438</f>
        <v>0</v>
      </c>
      <c r="R472" s="8">
        <f t="shared" si="362"/>
        <v>0</v>
      </c>
      <c r="S472" s="8">
        <f t="shared" si="362"/>
        <v>0</v>
      </c>
      <c r="T472" s="8">
        <f t="shared" si="362"/>
        <v>0</v>
      </c>
      <c r="U472" s="8">
        <f t="shared" si="362"/>
        <v>0</v>
      </c>
      <c r="V472" s="8">
        <f t="shared" si="362"/>
        <v>0</v>
      </c>
      <c r="W472" s="8">
        <f t="shared" si="362"/>
        <v>0</v>
      </c>
      <c r="X472" s="21"/>
      <c r="Y472" s="1"/>
      <c r="Z472" s="1"/>
      <c r="AA472" s="126">
        <f t="shared" si="323"/>
        <v>19</v>
      </c>
      <c r="AB472" s="64">
        <f>IF(M472&lt;0,1,(IF(SUM(AB434:AB436)=3,1,0)))</f>
        <v>0</v>
      </c>
      <c r="AC472" s="37">
        <f aca="true" t="shared" si="363" ref="AC472:AL472">IF(N472&lt;0,1,(IF(SUM(AC434:AC436)=3,1,0)))</f>
        <v>0</v>
      </c>
      <c r="AD472" s="37">
        <f t="shared" si="363"/>
        <v>0</v>
      </c>
      <c r="AE472" s="37">
        <f t="shared" si="363"/>
        <v>0</v>
      </c>
      <c r="AF472" s="37">
        <f t="shared" si="363"/>
        <v>0</v>
      </c>
      <c r="AG472" s="37">
        <f t="shared" si="363"/>
        <v>0</v>
      </c>
      <c r="AH472" s="37">
        <f t="shared" si="363"/>
        <v>0</v>
      </c>
      <c r="AI472" s="37">
        <f t="shared" si="363"/>
        <v>0</v>
      </c>
      <c r="AJ472" s="37">
        <f t="shared" si="363"/>
        <v>0</v>
      </c>
      <c r="AK472" s="37">
        <f t="shared" si="363"/>
        <v>0</v>
      </c>
      <c r="AL472" s="37">
        <f t="shared" si="363"/>
        <v>0</v>
      </c>
      <c r="AM472" s="131">
        <f t="shared" si="328"/>
        <v>0</v>
      </c>
      <c r="AN472" s="8">
        <f t="shared" si="359"/>
        <v>0</v>
      </c>
      <c r="AO472" s="8">
        <f t="shared" si="359"/>
        <v>0</v>
      </c>
      <c r="AP472" s="8">
        <f t="shared" si="359"/>
        <v>0</v>
      </c>
      <c r="AQ472" s="8">
        <f t="shared" si="359"/>
        <v>0</v>
      </c>
      <c r="AR472" s="8">
        <f t="shared" si="359"/>
        <v>0</v>
      </c>
      <c r="AS472" s="8">
        <f t="shared" si="359"/>
        <v>0</v>
      </c>
      <c r="AT472" s="8">
        <f t="shared" si="359"/>
        <v>0</v>
      </c>
      <c r="AU472" s="8">
        <f t="shared" si="359"/>
        <v>0</v>
      </c>
      <c r="AV472" s="8">
        <f t="shared" si="359"/>
        <v>0</v>
      </c>
      <c r="AW472" s="39">
        <f t="shared" si="359"/>
        <v>0</v>
      </c>
    </row>
    <row r="473" spans="3:49" ht="12.75">
      <c r="C473" s="18"/>
      <c r="D473" s="18"/>
      <c r="E473" s="19"/>
      <c r="F473" s="19"/>
      <c r="G473" s="19"/>
      <c r="H473" s="18"/>
      <c r="I473" s="18"/>
      <c r="J473" s="10"/>
      <c r="L473" s="61" t="s">
        <v>37</v>
      </c>
      <c r="M473" s="11">
        <f>AM473</f>
        <v>0</v>
      </c>
      <c r="N473" s="11">
        <f aca="true" t="shared" si="364" ref="N473:W473">AN473</f>
        <v>0</v>
      </c>
      <c r="O473" s="11">
        <f t="shared" si="364"/>
        <v>20.255449295043945</v>
      </c>
      <c r="P473" s="11">
        <f t="shared" si="364"/>
        <v>21.86343765258789</v>
      </c>
      <c r="Q473" s="11">
        <f t="shared" si="364"/>
        <v>0</v>
      </c>
      <c r="R473" s="11">
        <f t="shared" si="364"/>
        <v>0</v>
      </c>
      <c r="S473" s="11">
        <f t="shared" si="364"/>
        <v>0</v>
      </c>
      <c r="T473" s="11">
        <f t="shared" si="364"/>
        <v>0</v>
      </c>
      <c r="U473" s="11">
        <f t="shared" si="364"/>
        <v>0</v>
      </c>
      <c r="V473" s="11">
        <f t="shared" si="364"/>
        <v>0</v>
      </c>
      <c r="W473" s="11">
        <f t="shared" si="364"/>
        <v>0</v>
      </c>
      <c r="X473" s="21"/>
      <c r="Y473" s="1"/>
      <c r="Z473" s="1"/>
      <c r="AA473" s="1"/>
      <c r="AB473" s="1"/>
      <c r="AC473" s="1"/>
      <c r="AD473" s="1"/>
      <c r="AE473" s="1"/>
      <c r="AF473" s="1"/>
      <c r="AG473" s="1"/>
      <c r="AH473" s="1"/>
      <c r="AI473" s="1"/>
      <c r="AJ473" s="1"/>
      <c r="AK473" s="1"/>
      <c r="AM473" s="7">
        <f>SUM(AM454:AM472)</f>
        <v>0</v>
      </c>
      <c r="AN473" s="7">
        <f aca="true" t="shared" si="365" ref="AN473:AW473">SUM(AN454:AN472)</f>
        <v>0</v>
      </c>
      <c r="AO473" s="7">
        <f t="shared" si="365"/>
        <v>20.255449295043945</v>
      </c>
      <c r="AP473" s="7">
        <f t="shared" si="365"/>
        <v>21.86343765258789</v>
      </c>
      <c r="AQ473" s="7">
        <f t="shared" si="365"/>
        <v>0</v>
      </c>
      <c r="AR473" s="7">
        <f t="shared" si="365"/>
        <v>0</v>
      </c>
      <c r="AS473" s="7">
        <f t="shared" si="365"/>
        <v>0</v>
      </c>
      <c r="AT473" s="7">
        <f t="shared" si="365"/>
        <v>0</v>
      </c>
      <c r="AU473" s="7">
        <f t="shared" si="365"/>
        <v>0</v>
      </c>
      <c r="AV473" s="7">
        <f t="shared" si="365"/>
        <v>0</v>
      </c>
      <c r="AW473" s="7">
        <f t="shared" si="365"/>
        <v>0</v>
      </c>
    </row>
    <row r="474" spans="3:37" ht="12.75">
      <c r="C474" s="18"/>
      <c r="D474" s="18"/>
      <c r="E474" s="19"/>
      <c r="F474" s="19"/>
      <c r="G474" s="20"/>
      <c r="H474" s="18"/>
      <c r="I474" s="18"/>
      <c r="J474" s="10"/>
      <c r="L474" s="12"/>
      <c r="M474" s="11"/>
      <c r="N474" s="11"/>
      <c r="O474" s="11"/>
      <c r="P474" s="11"/>
      <c r="Q474" s="11"/>
      <c r="R474" s="11"/>
      <c r="S474" s="11"/>
      <c r="T474" s="11"/>
      <c r="U474" s="11"/>
      <c r="V474" s="11"/>
      <c r="W474" s="11"/>
      <c r="X474" s="21"/>
      <c r="Y474" s="1"/>
      <c r="Z474" s="1"/>
      <c r="AA474" s="1"/>
      <c r="AB474" s="1"/>
      <c r="AC474" s="1"/>
      <c r="AD474" s="1"/>
      <c r="AE474" s="1"/>
      <c r="AF474" s="1"/>
      <c r="AG474" s="1"/>
      <c r="AH474" s="1"/>
      <c r="AI474" s="1"/>
      <c r="AJ474" s="1"/>
      <c r="AK474" s="1"/>
    </row>
    <row r="475" spans="3:37" ht="12.75">
      <c r="C475" s="18"/>
      <c r="D475" s="18"/>
      <c r="E475" s="19"/>
      <c r="F475" s="125"/>
      <c r="G475" s="20"/>
      <c r="H475" s="18"/>
      <c r="I475" s="18"/>
      <c r="J475" s="10"/>
      <c r="L475" s="12"/>
      <c r="M475" s="58" t="s">
        <v>38</v>
      </c>
      <c r="N475" s="11"/>
      <c r="O475" s="11"/>
      <c r="P475" s="11"/>
      <c r="Q475" s="11"/>
      <c r="R475" s="11"/>
      <c r="S475" s="11"/>
      <c r="T475" s="11"/>
      <c r="U475" s="11"/>
      <c r="V475" s="11"/>
      <c r="W475" s="11"/>
      <c r="X475" s="21"/>
      <c r="Y475" s="1"/>
      <c r="Z475" s="1"/>
      <c r="AA475" s="1"/>
      <c r="AB475" s="1"/>
      <c r="AC475" s="1"/>
      <c r="AD475" s="1"/>
      <c r="AE475" s="1"/>
      <c r="AF475" s="1"/>
      <c r="AG475" s="1"/>
      <c r="AH475" s="1"/>
      <c r="AI475" s="1"/>
      <c r="AJ475" s="1"/>
      <c r="AK475" s="1"/>
    </row>
    <row r="476" spans="3:37" ht="12.75">
      <c r="C476" s="18"/>
      <c r="D476" s="18"/>
      <c r="E476" s="19"/>
      <c r="F476" s="19"/>
      <c r="G476" s="20"/>
      <c r="H476" s="18"/>
      <c r="I476" s="18"/>
      <c r="J476" s="10"/>
      <c r="L476" s="12"/>
      <c r="M476" s="9" t="str">
        <f>"Impact by Reach (AF/"&amp;$F$3</f>
        <v>Impact by Reach (AF/Annum)</v>
      </c>
      <c r="N476" s="11"/>
      <c r="O476" s="11"/>
      <c r="P476" s="11"/>
      <c r="Q476" s="11"/>
      <c r="R476" s="11"/>
      <c r="S476" s="11"/>
      <c r="T476" s="11"/>
      <c r="U476" s="11"/>
      <c r="V476" s="11"/>
      <c r="W476" s="11"/>
      <c r="X476" s="21"/>
      <c r="Y476" s="1"/>
      <c r="Z476" s="1"/>
      <c r="AA476" s="1"/>
      <c r="AB476" s="1"/>
      <c r="AC476" s="1"/>
      <c r="AD476" s="1"/>
      <c r="AE476" s="1"/>
      <c r="AF476" s="1"/>
      <c r="AG476" s="1"/>
      <c r="AH476" s="1"/>
      <c r="AI476" s="1"/>
      <c r="AJ476" s="1"/>
      <c r="AK476" s="1"/>
    </row>
    <row r="477" spans="3:37" ht="12.75">
      <c r="C477" s="18"/>
      <c r="D477" s="18"/>
      <c r="E477" s="19"/>
      <c r="F477" s="19"/>
      <c r="G477" s="20"/>
      <c r="H477" s="18"/>
      <c r="I477" s="18"/>
      <c r="J477" s="10"/>
      <c r="L477" s="12"/>
      <c r="M477" s="2" t="s">
        <v>12</v>
      </c>
      <c r="N477" s="2" t="s">
        <v>13</v>
      </c>
      <c r="O477" s="2" t="s">
        <v>14</v>
      </c>
      <c r="P477" s="2" t="s">
        <v>15</v>
      </c>
      <c r="Q477" s="2" t="s">
        <v>16</v>
      </c>
      <c r="R477" s="2" t="s">
        <v>17</v>
      </c>
      <c r="S477" s="2" t="s">
        <v>18</v>
      </c>
      <c r="T477" s="2" t="s">
        <v>19</v>
      </c>
      <c r="U477" s="2" t="s">
        <v>20</v>
      </c>
      <c r="V477" s="2" t="s">
        <v>21</v>
      </c>
      <c r="W477" s="2" t="s">
        <v>22</v>
      </c>
      <c r="X477" s="21"/>
      <c r="Y477" s="1"/>
      <c r="Z477" s="1"/>
      <c r="AA477" s="1"/>
      <c r="AB477" s="1"/>
      <c r="AC477" s="1"/>
      <c r="AD477" s="1"/>
      <c r="AE477" s="1"/>
      <c r="AF477" s="1"/>
      <c r="AG477" s="1"/>
      <c r="AH477" s="1"/>
      <c r="AI477" s="1"/>
      <c r="AJ477" s="1"/>
      <c r="AK477" s="1"/>
    </row>
    <row r="478" spans="3:37" ht="13.5" thickBot="1">
      <c r="C478" s="18"/>
      <c r="D478" s="18"/>
      <c r="E478" s="19"/>
      <c r="F478" s="19"/>
      <c r="G478" s="20"/>
      <c r="H478" s="18"/>
      <c r="I478" s="18"/>
      <c r="J478" s="10"/>
      <c r="L478" s="12"/>
      <c r="M478" s="3" t="s">
        <v>23</v>
      </c>
      <c r="N478" s="3" t="s">
        <v>24</v>
      </c>
      <c r="O478" s="3" t="s">
        <v>25</v>
      </c>
      <c r="P478" s="3" t="s">
        <v>26</v>
      </c>
      <c r="Q478" s="3" t="s">
        <v>27</v>
      </c>
      <c r="R478" s="3" t="s">
        <v>28</v>
      </c>
      <c r="S478" s="3" t="s">
        <v>19</v>
      </c>
      <c r="T478" s="3"/>
      <c r="U478" s="3" t="s">
        <v>21</v>
      </c>
      <c r="V478" s="3"/>
      <c r="W478" s="3" t="s">
        <v>29</v>
      </c>
      <c r="X478" s="21"/>
      <c r="Y478" s="1"/>
      <c r="Z478" s="1"/>
      <c r="AA478" s="1"/>
      <c r="AB478" s="1"/>
      <c r="AC478" s="1"/>
      <c r="AD478" s="1"/>
      <c r="AE478" s="1"/>
      <c r="AF478" s="1"/>
      <c r="AG478" s="1"/>
      <c r="AH478" s="1"/>
      <c r="AI478" s="1"/>
      <c r="AJ478" s="1"/>
      <c r="AK478" s="1"/>
    </row>
    <row r="479" spans="3:37" ht="13.5" thickTop="1">
      <c r="C479" s="18"/>
      <c r="D479" s="18"/>
      <c r="E479" s="19"/>
      <c r="F479" s="19"/>
      <c r="L479" s="12">
        <v>1</v>
      </c>
      <c r="M479" s="11">
        <f aca="true" t="shared" si="366" ref="M479:W479">M30</f>
        <v>3.684910297393799</v>
      </c>
      <c r="N479" s="11">
        <f t="shared" si="366"/>
        <v>5.825409889221191</v>
      </c>
      <c r="O479" s="11">
        <f t="shared" si="366"/>
        <v>20.255449295043945</v>
      </c>
      <c r="P479" s="11">
        <f t="shared" si="366"/>
        <v>21.86343765258789</v>
      </c>
      <c r="Q479" s="11">
        <f t="shared" si="366"/>
        <v>0.5260728001594543</v>
      </c>
      <c r="R479" s="11">
        <f t="shared" si="366"/>
        <v>0.5381599068641663</v>
      </c>
      <c r="S479" s="11">
        <f t="shared" si="366"/>
        <v>0.2075236737728119</v>
      </c>
      <c r="T479" s="11">
        <f t="shared" si="366"/>
        <v>0.13159269094467163</v>
      </c>
      <c r="U479" s="11">
        <f t="shared" si="366"/>
        <v>0.014474115334451199</v>
      </c>
      <c r="V479" s="11">
        <f t="shared" si="366"/>
        <v>0.12473485618829727</v>
      </c>
      <c r="W479" s="11">
        <f t="shared" si="366"/>
        <v>0.004763452801853418</v>
      </c>
      <c r="AB479" s="1"/>
      <c r="AC479" s="1"/>
      <c r="AD479" s="1"/>
      <c r="AE479" s="1"/>
      <c r="AF479" s="1"/>
      <c r="AG479" s="1"/>
      <c r="AH479" s="1"/>
      <c r="AI479" s="1"/>
      <c r="AJ479" s="1"/>
      <c r="AK479" s="1"/>
    </row>
    <row r="480" spans="3:23" ht="12.75">
      <c r="C480" s="18"/>
      <c r="D480" s="18"/>
      <c r="E480" s="19"/>
      <c r="F480" s="19"/>
      <c r="L480" s="12">
        <v>2</v>
      </c>
      <c r="M480" s="11">
        <f aca="true" t="shared" si="367" ref="M480:W480">M53</f>
        <v>0</v>
      </c>
      <c r="N480" s="11">
        <f t="shared" si="367"/>
        <v>0</v>
      </c>
      <c r="O480" s="11">
        <f t="shared" si="367"/>
        <v>0</v>
      </c>
      <c r="P480" s="11">
        <f t="shared" si="367"/>
        <v>0</v>
      </c>
      <c r="Q480" s="11">
        <f t="shared" si="367"/>
        <v>0</v>
      </c>
      <c r="R480" s="11">
        <f t="shared" si="367"/>
        <v>0</v>
      </c>
      <c r="S480" s="11">
        <f t="shared" si="367"/>
        <v>0</v>
      </c>
      <c r="T480" s="11">
        <f t="shared" si="367"/>
        <v>0</v>
      </c>
      <c r="U480" s="11">
        <f t="shared" si="367"/>
        <v>0</v>
      </c>
      <c r="V480" s="11">
        <f t="shared" si="367"/>
        <v>0</v>
      </c>
      <c r="W480" s="11">
        <f t="shared" si="367"/>
        <v>0</v>
      </c>
    </row>
    <row r="481" spans="3:30" ht="12.75">
      <c r="C481" s="18"/>
      <c r="D481" s="18"/>
      <c r="E481" s="19"/>
      <c r="F481" s="19"/>
      <c r="L481" s="12">
        <v>3</v>
      </c>
      <c r="M481" s="11">
        <f>M76</f>
        <v>0</v>
      </c>
      <c r="N481" s="11">
        <f aca="true" t="shared" si="368" ref="N481:W481">N76</f>
        <v>0</v>
      </c>
      <c r="O481" s="11">
        <f t="shared" si="368"/>
        <v>0</v>
      </c>
      <c r="P481" s="11">
        <f t="shared" si="368"/>
        <v>0</v>
      </c>
      <c r="Q481" s="11">
        <f t="shared" si="368"/>
        <v>0</v>
      </c>
      <c r="R481" s="11">
        <f t="shared" si="368"/>
        <v>0</v>
      </c>
      <c r="S481" s="11">
        <f t="shared" si="368"/>
        <v>0</v>
      </c>
      <c r="T481" s="11">
        <f t="shared" si="368"/>
        <v>0</v>
      </c>
      <c r="U481" s="11">
        <f t="shared" si="368"/>
        <v>0</v>
      </c>
      <c r="V481" s="11">
        <f t="shared" si="368"/>
        <v>0</v>
      </c>
      <c r="W481" s="11">
        <f t="shared" si="368"/>
        <v>0</v>
      </c>
      <c r="AD481" s="1"/>
    </row>
    <row r="482" spans="3:23" ht="12.75">
      <c r="C482" s="18"/>
      <c r="D482" s="18"/>
      <c r="E482" s="19"/>
      <c r="F482" s="19"/>
      <c r="L482" s="12">
        <v>4</v>
      </c>
      <c r="M482" s="11">
        <f>M99</f>
        <v>0</v>
      </c>
      <c r="N482" s="11">
        <f aca="true" t="shared" si="369" ref="N482:W482">N99</f>
        <v>0</v>
      </c>
      <c r="O482" s="11">
        <f t="shared" si="369"/>
        <v>0</v>
      </c>
      <c r="P482" s="11">
        <f t="shared" si="369"/>
        <v>0</v>
      </c>
      <c r="Q482" s="11">
        <f t="shared" si="369"/>
        <v>0</v>
      </c>
      <c r="R482" s="11">
        <f t="shared" si="369"/>
        <v>0</v>
      </c>
      <c r="S482" s="11">
        <f t="shared" si="369"/>
        <v>0</v>
      </c>
      <c r="T482" s="11">
        <f t="shared" si="369"/>
        <v>0</v>
      </c>
      <c r="U482" s="11">
        <f t="shared" si="369"/>
        <v>0</v>
      </c>
      <c r="V482" s="11">
        <f t="shared" si="369"/>
        <v>0</v>
      </c>
      <c r="W482" s="11">
        <f t="shared" si="369"/>
        <v>0</v>
      </c>
    </row>
    <row r="483" spans="3:23" ht="12.75">
      <c r="C483" s="18"/>
      <c r="D483" s="18"/>
      <c r="E483" s="19"/>
      <c r="F483" s="19"/>
      <c r="L483" s="12">
        <v>5</v>
      </c>
      <c r="M483" s="11">
        <f>M122</f>
        <v>0</v>
      </c>
      <c r="N483" s="11">
        <f aca="true" t="shared" si="370" ref="N483:W483">N122</f>
        <v>0</v>
      </c>
      <c r="O483" s="11">
        <f t="shared" si="370"/>
        <v>0</v>
      </c>
      <c r="P483" s="11">
        <f t="shared" si="370"/>
        <v>0</v>
      </c>
      <c r="Q483" s="11">
        <f t="shared" si="370"/>
        <v>0</v>
      </c>
      <c r="R483" s="11">
        <f t="shared" si="370"/>
        <v>0</v>
      </c>
      <c r="S483" s="11">
        <f t="shared" si="370"/>
        <v>0</v>
      </c>
      <c r="T483" s="11">
        <f t="shared" si="370"/>
        <v>0</v>
      </c>
      <c r="U483" s="11">
        <f t="shared" si="370"/>
        <v>0</v>
      </c>
      <c r="V483" s="11">
        <f t="shared" si="370"/>
        <v>0</v>
      </c>
      <c r="W483" s="11">
        <f t="shared" si="370"/>
        <v>0</v>
      </c>
    </row>
    <row r="484" spans="3:23" ht="12.75">
      <c r="C484" s="18"/>
      <c r="D484" s="18"/>
      <c r="E484" s="19"/>
      <c r="F484" s="19"/>
      <c r="L484" s="12">
        <v>6</v>
      </c>
      <c r="M484" s="11">
        <f>M145</f>
        <v>0</v>
      </c>
      <c r="N484" s="11">
        <f aca="true" t="shared" si="371" ref="N484:W484">N145</f>
        <v>0</v>
      </c>
      <c r="O484" s="11">
        <f t="shared" si="371"/>
        <v>0</v>
      </c>
      <c r="P484" s="11">
        <f t="shared" si="371"/>
        <v>0</v>
      </c>
      <c r="Q484" s="11">
        <f t="shared" si="371"/>
        <v>0</v>
      </c>
      <c r="R484" s="11">
        <f t="shared" si="371"/>
        <v>0</v>
      </c>
      <c r="S484" s="11">
        <f t="shared" si="371"/>
        <v>0</v>
      </c>
      <c r="T484" s="11">
        <f t="shared" si="371"/>
        <v>0</v>
      </c>
      <c r="U484" s="11">
        <f t="shared" si="371"/>
        <v>0</v>
      </c>
      <c r="V484" s="11">
        <f t="shared" si="371"/>
        <v>0</v>
      </c>
      <c r="W484" s="11">
        <f t="shared" si="371"/>
        <v>0</v>
      </c>
    </row>
    <row r="485" spans="3:23" ht="12.75">
      <c r="C485" s="18"/>
      <c r="D485" s="18"/>
      <c r="E485" s="19"/>
      <c r="F485" s="19"/>
      <c r="L485" s="12">
        <v>7</v>
      </c>
      <c r="M485" s="11">
        <f>M168</f>
        <v>0</v>
      </c>
      <c r="N485" s="11">
        <f aca="true" t="shared" si="372" ref="N485:W485">N168</f>
        <v>0</v>
      </c>
      <c r="O485" s="11">
        <f t="shared" si="372"/>
        <v>0</v>
      </c>
      <c r="P485" s="11">
        <f t="shared" si="372"/>
        <v>0</v>
      </c>
      <c r="Q485" s="11">
        <f t="shared" si="372"/>
        <v>0</v>
      </c>
      <c r="R485" s="11">
        <f t="shared" si="372"/>
        <v>0</v>
      </c>
      <c r="S485" s="11">
        <f t="shared" si="372"/>
        <v>0</v>
      </c>
      <c r="T485" s="11">
        <f t="shared" si="372"/>
        <v>0</v>
      </c>
      <c r="U485" s="11">
        <f t="shared" si="372"/>
        <v>0</v>
      </c>
      <c r="V485" s="11">
        <f t="shared" si="372"/>
        <v>0</v>
      </c>
      <c r="W485" s="11">
        <f t="shared" si="372"/>
        <v>0</v>
      </c>
    </row>
    <row r="486" spans="3:23" ht="12.75">
      <c r="C486" s="18"/>
      <c r="D486" s="18"/>
      <c r="E486" s="19"/>
      <c r="F486" s="19"/>
      <c r="L486" s="12">
        <v>8</v>
      </c>
      <c r="M486" s="11">
        <f>M191</f>
        <v>0</v>
      </c>
      <c r="N486" s="11">
        <f aca="true" t="shared" si="373" ref="N486:W486">N191</f>
        <v>0</v>
      </c>
      <c r="O486" s="11">
        <f t="shared" si="373"/>
        <v>0</v>
      </c>
      <c r="P486" s="11">
        <f t="shared" si="373"/>
        <v>0</v>
      </c>
      <c r="Q486" s="11">
        <f t="shared" si="373"/>
        <v>0</v>
      </c>
      <c r="R486" s="11">
        <f t="shared" si="373"/>
        <v>0</v>
      </c>
      <c r="S486" s="11">
        <f t="shared" si="373"/>
        <v>0</v>
      </c>
      <c r="T486" s="11">
        <f t="shared" si="373"/>
        <v>0</v>
      </c>
      <c r="U486" s="11">
        <f t="shared" si="373"/>
        <v>0</v>
      </c>
      <c r="V486" s="11">
        <f t="shared" si="373"/>
        <v>0</v>
      </c>
      <c r="W486" s="11">
        <f t="shared" si="373"/>
        <v>0</v>
      </c>
    </row>
    <row r="487" spans="3:23" ht="12.75">
      <c r="C487" s="18"/>
      <c r="D487" s="18"/>
      <c r="E487" s="19"/>
      <c r="F487" s="19"/>
      <c r="L487" s="12">
        <v>9</v>
      </c>
      <c r="M487" s="11">
        <f>M214</f>
        <v>0</v>
      </c>
      <c r="N487" s="11">
        <f aca="true" t="shared" si="374" ref="N487:W487">N214</f>
        <v>0</v>
      </c>
      <c r="O487" s="11">
        <f t="shared" si="374"/>
        <v>0</v>
      </c>
      <c r="P487" s="11">
        <f t="shared" si="374"/>
        <v>0</v>
      </c>
      <c r="Q487" s="11">
        <f t="shared" si="374"/>
        <v>0</v>
      </c>
      <c r="R487" s="11">
        <f t="shared" si="374"/>
        <v>0</v>
      </c>
      <c r="S487" s="11">
        <f t="shared" si="374"/>
        <v>0</v>
      </c>
      <c r="T487" s="11">
        <f t="shared" si="374"/>
        <v>0</v>
      </c>
      <c r="U487" s="11">
        <f t="shared" si="374"/>
        <v>0</v>
      </c>
      <c r="V487" s="11">
        <f t="shared" si="374"/>
        <v>0</v>
      </c>
      <c r="W487" s="11">
        <f t="shared" si="374"/>
        <v>0</v>
      </c>
    </row>
    <row r="488" spans="3:23" ht="12.75">
      <c r="C488" s="18"/>
      <c r="D488" s="18"/>
      <c r="E488" s="19"/>
      <c r="F488" s="19"/>
      <c r="L488" s="12">
        <v>10</v>
      </c>
      <c r="M488" s="11">
        <f>M237</f>
        <v>0</v>
      </c>
      <c r="N488" s="11">
        <f aca="true" t="shared" si="375" ref="N488:W488">N237</f>
        <v>0</v>
      </c>
      <c r="O488" s="11">
        <f t="shared" si="375"/>
        <v>0</v>
      </c>
      <c r="P488" s="11">
        <f t="shared" si="375"/>
        <v>0</v>
      </c>
      <c r="Q488" s="11">
        <f t="shared" si="375"/>
        <v>0</v>
      </c>
      <c r="R488" s="11">
        <f t="shared" si="375"/>
        <v>0</v>
      </c>
      <c r="S488" s="11">
        <f t="shared" si="375"/>
        <v>0</v>
      </c>
      <c r="T488" s="11">
        <f t="shared" si="375"/>
        <v>0</v>
      </c>
      <c r="U488" s="11">
        <f t="shared" si="375"/>
        <v>0</v>
      </c>
      <c r="V488" s="11">
        <f t="shared" si="375"/>
        <v>0</v>
      </c>
      <c r="W488" s="11">
        <f t="shared" si="375"/>
        <v>0</v>
      </c>
    </row>
    <row r="489" spans="3:23" ht="12.75">
      <c r="C489" s="18"/>
      <c r="D489" s="18"/>
      <c r="E489" s="19"/>
      <c r="F489" s="19"/>
      <c r="L489" s="12">
        <v>11</v>
      </c>
      <c r="M489" s="11">
        <f>M260</f>
        <v>0</v>
      </c>
      <c r="N489" s="11">
        <f aca="true" t="shared" si="376" ref="N489:W489">N260</f>
        <v>0</v>
      </c>
      <c r="O489" s="11">
        <f t="shared" si="376"/>
        <v>0</v>
      </c>
      <c r="P489" s="11">
        <f t="shared" si="376"/>
        <v>0</v>
      </c>
      <c r="Q489" s="11">
        <f t="shared" si="376"/>
        <v>0</v>
      </c>
      <c r="R489" s="11">
        <f t="shared" si="376"/>
        <v>0</v>
      </c>
      <c r="S489" s="11">
        <f t="shared" si="376"/>
        <v>0</v>
      </c>
      <c r="T489" s="11">
        <f t="shared" si="376"/>
        <v>0</v>
      </c>
      <c r="U489" s="11">
        <f t="shared" si="376"/>
        <v>0</v>
      </c>
      <c r="V489" s="11">
        <f t="shared" si="376"/>
        <v>0</v>
      </c>
      <c r="W489" s="11">
        <f t="shared" si="376"/>
        <v>0</v>
      </c>
    </row>
    <row r="490" spans="3:23" ht="12.75">
      <c r="C490" s="18"/>
      <c r="D490" s="18"/>
      <c r="E490" s="19"/>
      <c r="F490" s="19"/>
      <c r="L490" s="12">
        <v>12</v>
      </c>
      <c r="M490" s="11">
        <f>M283</f>
        <v>0</v>
      </c>
      <c r="N490" s="11">
        <f aca="true" t="shared" si="377" ref="N490:W490">N283</f>
        <v>0</v>
      </c>
      <c r="O490" s="11">
        <f t="shared" si="377"/>
        <v>0</v>
      </c>
      <c r="P490" s="11">
        <f t="shared" si="377"/>
        <v>0</v>
      </c>
      <c r="Q490" s="11">
        <f t="shared" si="377"/>
        <v>0</v>
      </c>
      <c r="R490" s="11">
        <f t="shared" si="377"/>
        <v>0</v>
      </c>
      <c r="S490" s="11">
        <f t="shared" si="377"/>
        <v>0</v>
      </c>
      <c r="T490" s="11">
        <f t="shared" si="377"/>
        <v>0</v>
      </c>
      <c r="U490" s="11">
        <f t="shared" si="377"/>
        <v>0</v>
      </c>
      <c r="V490" s="11">
        <f t="shared" si="377"/>
        <v>0</v>
      </c>
      <c r="W490" s="11">
        <f t="shared" si="377"/>
        <v>0</v>
      </c>
    </row>
    <row r="491" spans="3:23" ht="12.75">
      <c r="C491" s="18"/>
      <c r="D491" s="18"/>
      <c r="E491" s="19"/>
      <c r="F491" s="19"/>
      <c r="L491" s="12">
        <v>13</v>
      </c>
      <c r="M491" s="11">
        <f>M306</f>
        <v>0</v>
      </c>
      <c r="N491" s="11">
        <f aca="true" t="shared" si="378" ref="N491:W491">N306</f>
        <v>0</v>
      </c>
      <c r="O491" s="11">
        <f t="shared" si="378"/>
        <v>0</v>
      </c>
      <c r="P491" s="11">
        <f t="shared" si="378"/>
        <v>0</v>
      </c>
      <c r="Q491" s="11">
        <f t="shared" si="378"/>
        <v>0</v>
      </c>
      <c r="R491" s="11">
        <f t="shared" si="378"/>
        <v>0</v>
      </c>
      <c r="S491" s="11">
        <f t="shared" si="378"/>
        <v>0</v>
      </c>
      <c r="T491" s="11">
        <f t="shared" si="378"/>
        <v>0</v>
      </c>
      <c r="U491" s="11">
        <f t="shared" si="378"/>
        <v>0</v>
      </c>
      <c r="V491" s="11">
        <f t="shared" si="378"/>
        <v>0</v>
      </c>
      <c r="W491" s="11">
        <f t="shared" si="378"/>
        <v>0</v>
      </c>
    </row>
    <row r="492" spans="3:23" ht="12.75">
      <c r="C492" s="18"/>
      <c r="D492" s="18"/>
      <c r="E492" s="19"/>
      <c r="F492" s="19"/>
      <c r="L492" s="12">
        <v>14</v>
      </c>
      <c r="M492" s="11">
        <f>M329</f>
        <v>0</v>
      </c>
      <c r="N492" s="11">
        <f aca="true" t="shared" si="379" ref="N492:W492">N329</f>
        <v>0</v>
      </c>
      <c r="O492" s="11">
        <f t="shared" si="379"/>
        <v>0</v>
      </c>
      <c r="P492" s="11">
        <f t="shared" si="379"/>
        <v>0</v>
      </c>
      <c r="Q492" s="11">
        <f t="shared" si="379"/>
        <v>0</v>
      </c>
      <c r="R492" s="11">
        <f t="shared" si="379"/>
        <v>0</v>
      </c>
      <c r="S492" s="11">
        <f t="shared" si="379"/>
        <v>0</v>
      </c>
      <c r="T492" s="11">
        <f t="shared" si="379"/>
        <v>0</v>
      </c>
      <c r="U492" s="11">
        <f t="shared" si="379"/>
        <v>0</v>
      </c>
      <c r="V492" s="11">
        <f t="shared" si="379"/>
        <v>0</v>
      </c>
      <c r="W492" s="11">
        <f t="shared" si="379"/>
        <v>0</v>
      </c>
    </row>
    <row r="493" spans="3:23" ht="12.75">
      <c r="C493" s="18"/>
      <c r="D493" s="18"/>
      <c r="E493" s="19"/>
      <c r="F493" s="19"/>
      <c r="L493" s="12">
        <v>15</v>
      </c>
      <c r="M493" s="11">
        <f>M352</f>
        <v>0</v>
      </c>
      <c r="N493" s="11">
        <f aca="true" t="shared" si="380" ref="N493:W493">N352</f>
        <v>0</v>
      </c>
      <c r="O493" s="11">
        <f t="shared" si="380"/>
        <v>0</v>
      </c>
      <c r="P493" s="11">
        <f t="shared" si="380"/>
        <v>0</v>
      </c>
      <c r="Q493" s="11">
        <f t="shared" si="380"/>
        <v>0</v>
      </c>
      <c r="R493" s="11">
        <f t="shared" si="380"/>
        <v>0</v>
      </c>
      <c r="S493" s="11">
        <f t="shared" si="380"/>
        <v>0</v>
      </c>
      <c r="T493" s="11">
        <f t="shared" si="380"/>
        <v>0</v>
      </c>
      <c r="U493" s="11">
        <f t="shared" si="380"/>
        <v>0</v>
      </c>
      <c r="V493" s="11">
        <f t="shared" si="380"/>
        <v>0</v>
      </c>
      <c r="W493" s="11">
        <f t="shared" si="380"/>
        <v>0</v>
      </c>
    </row>
    <row r="494" spans="3:23" ht="12.75">
      <c r="C494" s="18"/>
      <c r="D494" s="18"/>
      <c r="E494" s="19"/>
      <c r="F494" s="19"/>
      <c r="L494" s="12">
        <v>16</v>
      </c>
      <c r="M494" s="11">
        <f>M375</f>
        <v>0</v>
      </c>
      <c r="N494" s="11">
        <f aca="true" t="shared" si="381" ref="N494:W494">N375</f>
        <v>0</v>
      </c>
      <c r="O494" s="11">
        <f t="shared" si="381"/>
        <v>0</v>
      </c>
      <c r="P494" s="11">
        <f t="shared" si="381"/>
        <v>0</v>
      </c>
      <c r="Q494" s="11">
        <f t="shared" si="381"/>
        <v>0</v>
      </c>
      <c r="R494" s="11">
        <f t="shared" si="381"/>
        <v>0</v>
      </c>
      <c r="S494" s="11">
        <f t="shared" si="381"/>
        <v>0</v>
      </c>
      <c r="T494" s="11">
        <f t="shared" si="381"/>
        <v>0</v>
      </c>
      <c r="U494" s="11">
        <f t="shared" si="381"/>
        <v>0</v>
      </c>
      <c r="V494" s="11">
        <f t="shared" si="381"/>
        <v>0</v>
      </c>
      <c r="W494" s="11">
        <f t="shared" si="381"/>
        <v>0</v>
      </c>
    </row>
    <row r="495" spans="3:23" ht="12.75">
      <c r="C495" s="18"/>
      <c r="D495" s="18"/>
      <c r="E495" s="19"/>
      <c r="F495" s="19"/>
      <c r="L495" s="12">
        <v>17</v>
      </c>
      <c r="M495" s="11">
        <f>M398</f>
        <v>0</v>
      </c>
      <c r="N495" s="11">
        <f aca="true" t="shared" si="382" ref="N495:W495">N398</f>
        <v>0</v>
      </c>
      <c r="O495" s="11">
        <f t="shared" si="382"/>
        <v>0</v>
      </c>
      <c r="P495" s="11">
        <f t="shared" si="382"/>
        <v>0</v>
      </c>
      <c r="Q495" s="11">
        <f t="shared" si="382"/>
        <v>0</v>
      </c>
      <c r="R495" s="11">
        <f t="shared" si="382"/>
        <v>0</v>
      </c>
      <c r="S495" s="11">
        <f t="shared" si="382"/>
        <v>0</v>
      </c>
      <c r="T495" s="11">
        <f t="shared" si="382"/>
        <v>0</v>
      </c>
      <c r="U495" s="11">
        <f t="shared" si="382"/>
        <v>0</v>
      </c>
      <c r="V495" s="11">
        <f t="shared" si="382"/>
        <v>0</v>
      </c>
      <c r="W495" s="11">
        <f t="shared" si="382"/>
        <v>0</v>
      </c>
    </row>
    <row r="496" spans="3:23" ht="12.75">
      <c r="C496" s="18"/>
      <c r="D496" s="18"/>
      <c r="E496" s="19"/>
      <c r="F496" s="19"/>
      <c r="L496" s="12">
        <v>18</v>
      </c>
      <c r="M496" s="11">
        <f>M421</f>
        <v>0</v>
      </c>
      <c r="N496" s="11">
        <f aca="true" t="shared" si="383" ref="N496:W496">N421</f>
        <v>0</v>
      </c>
      <c r="O496" s="11">
        <f t="shared" si="383"/>
        <v>0</v>
      </c>
      <c r="P496" s="11">
        <f t="shared" si="383"/>
        <v>0</v>
      </c>
      <c r="Q496" s="11">
        <f t="shared" si="383"/>
        <v>0</v>
      </c>
      <c r="R496" s="11">
        <f t="shared" si="383"/>
        <v>0</v>
      </c>
      <c r="S496" s="11">
        <f t="shared" si="383"/>
        <v>0</v>
      </c>
      <c r="T496" s="11">
        <f t="shared" si="383"/>
        <v>0</v>
      </c>
      <c r="U496" s="11">
        <f t="shared" si="383"/>
        <v>0</v>
      </c>
      <c r="V496" s="11">
        <f t="shared" si="383"/>
        <v>0</v>
      </c>
      <c r="W496" s="11">
        <f t="shared" si="383"/>
        <v>0</v>
      </c>
    </row>
    <row r="497" spans="3:23" ht="12.75">
      <c r="C497" s="18"/>
      <c r="D497" s="18"/>
      <c r="E497" s="19"/>
      <c r="F497" s="19"/>
      <c r="L497" s="12">
        <v>19</v>
      </c>
      <c r="M497" s="8">
        <f>M444</f>
        <v>0</v>
      </c>
      <c r="N497" s="8">
        <f aca="true" t="shared" si="384" ref="N497:W497">N444</f>
        <v>0</v>
      </c>
      <c r="O497" s="8">
        <f t="shared" si="384"/>
        <v>0</v>
      </c>
      <c r="P497" s="8">
        <f t="shared" si="384"/>
        <v>0</v>
      </c>
      <c r="Q497" s="8">
        <f t="shared" si="384"/>
        <v>0</v>
      </c>
      <c r="R497" s="8">
        <f t="shared" si="384"/>
        <v>0</v>
      </c>
      <c r="S497" s="8">
        <f t="shared" si="384"/>
        <v>0</v>
      </c>
      <c r="T497" s="8">
        <f t="shared" si="384"/>
        <v>0</v>
      </c>
      <c r="U497" s="8">
        <f t="shared" si="384"/>
        <v>0</v>
      </c>
      <c r="V497" s="8">
        <f t="shared" si="384"/>
        <v>0</v>
      </c>
      <c r="W497" s="8">
        <f t="shared" si="384"/>
        <v>0</v>
      </c>
    </row>
    <row r="498" spans="3:23" ht="12.75">
      <c r="C498" s="18"/>
      <c r="D498" s="18"/>
      <c r="E498" s="19"/>
      <c r="F498" s="19"/>
      <c r="L498" s="12"/>
      <c r="M498" s="11"/>
      <c r="N498" s="11"/>
      <c r="O498" s="11"/>
      <c r="P498" s="11"/>
      <c r="Q498" s="11"/>
      <c r="R498" s="11"/>
      <c r="S498" s="11"/>
      <c r="T498" s="11"/>
      <c r="U498" s="11"/>
      <c r="V498" s="11"/>
      <c r="W498" s="11"/>
    </row>
    <row r="499" spans="3:24" ht="15.75">
      <c r="C499" s="57" t="s">
        <v>76</v>
      </c>
      <c r="D499" s="49"/>
      <c r="E499" s="50"/>
      <c r="F499" s="50"/>
      <c r="G499" s="51"/>
      <c r="H499" s="49"/>
      <c r="I499" s="49"/>
      <c r="J499" s="53"/>
      <c r="K499" s="54"/>
      <c r="L499" s="52"/>
      <c r="M499" s="52"/>
      <c r="N499" s="52"/>
      <c r="O499" s="52"/>
      <c r="P499" s="52"/>
      <c r="Q499" s="52"/>
      <c r="R499" s="52"/>
      <c r="S499" s="52"/>
      <c r="T499" s="52"/>
      <c r="U499" s="52"/>
      <c r="V499" s="52"/>
      <c r="W499" s="55"/>
      <c r="X499" s="56"/>
    </row>
    <row r="500" spans="3:23" ht="12.75">
      <c r="C500" s="18"/>
      <c r="D500" s="18"/>
      <c r="E500" s="19"/>
      <c r="F500" s="19"/>
      <c r="W500" s="25"/>
    </row>
    <row r="501" spans="3:9" ht="15.75">
      <c r="C501" s="14" t="s">
        <v>77</v>
      </c>
      <c r="E501" s="41"/>
      <c r="F501" s="43"/>
      <c r="G501" s="9"/>
      <c r="H501" s="42"/>
      <c r="I501" s="44"/>
    </row>
    <row r="502" ht="12.75">
      <c r="M502" t="str">
        <f>"Impact by Reach (AF/"&amp;$F$3</f>
        <v>Impact by Reach (AF/Annum)</v>
      </c>
    </row>
    <row r="503" spans="3:23" ht="12.75">
      <c r="C503" s="2" t="s">
        <v>0</v>
      </c>
      <c r="D503" s="2" t="s">
        <v>1</v>
      </c>
      <c r="E503" s="2" t="s">
        <v>48</v>
      </c>
      <c r="F503" s="2" t="s">
        <v>5</v>
      </c>
      <c r="G503" s="2" t="s">
        <v>6</v>
      </c>
      <c r="H503" s="2" t="s">
        <v>8</v>
      </c>
      <c r="I503" s="198" t="s">
        <v>35</v>
      </c>
      <c r="J503" s="198"/>
      <c r="K503" s="5" t="s">
        <v>10</v>
      </c>
      <c r="M503" s="2" t="s">
        <v>12</v>
      </c>
      <c r="N503" s="2" t="s">
        <v>13</v>
      </c>
      <c r="O503" s="2" t="s">
        <v>14</v>
      </c>
      <c r="P503" s="2" t="s">
        <v>15</v>
      </c>
      <c r="Q503" s="2" t="s">
        <v>16</v>
      </c>
      <c r="R503" s="2" t="s">
        <v>17</v>
      </c>
      <c r="S503" s="2" t="s">
        <v>18</v>
      </c>
      <c r="T503" s="2" t="s">
        <v>19</v>
      </c>
      <c r="U503" s="2" t="s">
        <v>20</v>
      </c>
      <c r="V503" s="2" t="s">
        <v>21</v>
      </c>
      <c r="W503" s="2" t="s">
        <v>22</v>
      </c>
    </row>
    <row r="504" spans="3:23" ht="13.5" thickBot="1">
      <c r="C504" s="3"/>
      <c r="D504" s="3" t="s">
        <v>2</v>
      </c>
      <c r="E504" s="3" t="s">
        <v>3</v>
      </c>
      <c r="F504" s="3" t="s">
        <v>4</v>
      </c>
      <c r="G504" s="3" t="s">
        <v>7</v>
      </c>
      <c r="H504" s="3" t="s">
        <v>9</v>
      </c>
      <c r="I504" s="69" t="s">
        <v>44</v>
      </c>
      <c r="J504" s="68" t="s">
        <v>45</v>
      </c>
      <c r="K504" s="6" t="s">
        <v>11</v>
      </c>
      <c r="M504" s="3" t="s">
        <v>23</v>
      </c>
      <c r="N504" s="3" t="s">
        <v>24</v>
      </c>
      <c r="O504" s="3" t="s">
        <v>25</v>
      </c>
      <c r="P504" s="3" t="s">
        <v>26</v>
      </c>
      <c r="Q504" s="3" t="s">
        <v>27</v>
      </c>
      <c r="R504" s="3" t="s">
        <v>28</v>
      </c>
      <c r="S504" s="3" t="s">
        <v>19</v>
      </c>
      <c r="T504" s="3"/>
      <c r="U504" s="3" t="s">
        <v>21</v>
      </c>
      <c r="V504" s="3"/>
      <c r="W504" s="3" t="s">
        <v>29</v>
      </c>
    </row>
    <row r="505" spans="3:23" ht="16.5" thickTop="1">
      <c r="C505" s="14" t="s">
        <v>56</v>
      </c>
      <c r="D505" s="10"/>
      <c r="E505" s="10"/>
      <c r="F505" s="10"/>
      <c r="G505" s="10"/>
      <c r="H505" s="10"/>
      <c r="I505" s="10"/>
      <c r="J505" s="10"/>
      <c r="K505" s="4"/>
      <c r="M505" s="10"/>
      <c r="N505" s="10"/>
      <c r="O505" s="10"/>
      <c r="P505" s="10"/>
      <c r="Q505" s="10"/>
      <c r="R505" s="10"/>
      <c r="S505" s="10"/>
      <c r="T505" s="10"/>
      <c r="U505" s="10"/>
      <c r="V505" s="10"/>
      <c r="W505" s="10"/>
    </row>
    <row r="506" spans="1:27" ht="12.75">
      <c r="A506" s="1"/>
      <c r="B506" s="1"/>
      <c r="C506" s="144" t="s">
        <v>79</v>
      </c>
      <c r="D506" s="145" t="s">
        <v>79</v>
      </c>
      <c r="E506" s="114">
        <v>1398.4</v>
      </c>
      <c r="F506" s="114">
        <v>349.6</v>
      </c>
      <c r="G506" s="115">
        <v>32874</v>
      </c>
      <c r="H506" s="113" t="s">
        <v>82</v>
      </c>
      <c r="I506" s="113">
        <v>75</v>
      </c>
      <c r="J506" s="114">
        <f>I506/3</f>
        <v>25</v>
      </c>
      <c r="K506" s="113" t="s">
        <v>81</v>
      </c>
      <c r="L506" s="71" t="s">
        <v>40</v>
      </c>
      <c r="M506" s="77"/>
      <c r="N506" s="78"/>
      <c r="O506" s="78"/>
      <c r="P506" s="78"/>
      <c r="Q506" s="78"/>
      <c r="R506" s="78"/>
      <c r="S506" s="78"/>
      <c r="T506" s="78"/>
      <c r="U506" s="78"/>
      <c r="V506" s="78"/>
      <c r="W506" s="79"/>
      <c r="X506" s="22">
        <f>SUM(M506:W506)</f>
        <v>0</v>
      </c>
      <c r="Y506" s="21"/>
      <c r="Z506" s="1"/>
      <c r="AA506" s="1"/>
    </row>
    <row r="507" spans="1:38" ht="12.75">
      <c r="A507" s="1"/>
      <c r="B507" s="1"/>
      <c r="C507" s="113" t="str">
        <f aca="true" t="shared" si="385" ref="C507:J507">C506</f>
        <v>???</v>
      </c>
      <c r="D507" s="113" t="str">
        <f t="shared" si="385"/>
        <v>???</v>
      </c>
      <c r="E507" s="113">
        <f t="shared" si="385"/>
        <v>1398.4</v>
      </c>
      <c r="F507" s="113">
        <f t="shared" si="385"/>
        <v>349.6</v>
      </c>
      <c r="G507" s="115">
        <f t="shared" si="385"/>
        <v>32874</v>
      </c>
      <c r="H507" s="113" t="str">
        <f t="shared" si="385"/>
        <v>7S22E</v>
      </c>
      <c r="I507" s="113">
        <f t="shared" si="385"/>
        <v>75</v>
      </c>
      <c r="J507" s="114">
        <f t="shared" si="385"/>
        <v>25</v>
      </c>
      <c r="K507" s="113" t="s">
        <v>81</v>
      </c>
      <c r="L507" s="71" t="s">
        <v>41</v>
      </c>
      <c r="M507" s="80"/>
      <c r="N507" s="11"/>
      <c r="O507" s="11"/>
      <c r="P507" s="11"/>
      <c r="Q507" s="11"/>
      <c r="R507" s="11"/>
      <c r="S507" s="11"/>
      <c r="T507" s="11"/>
      <c r="U507" s="11"/>
      <c r="V507" s="11"/>
      <c r="W507" s="81"/>
      <c r="X507" s="22">
        <f>SUM(M507:W507)</f>
        <v>0</v>
      </c>
      <c r="Y507" s="1"/>
      <c r="Z507" s="1"/>
      <c r="AA507" s="1"/>
      <c r="AB507" s="1"/>
      <c r="AC507" s="1"/>
      <c r="AD507" s="1"/>
      <c r="AE507" s="1"/>
      <c r="AF507" s="1"/>
      <c r="AG507" s="1"/>
      <c r="AH507" s="1"/>
      <c r="AI507" s="1"/>
      <c r="AJ507" s="1"/>
      <c r="AK507" s="1"/>
      <c r="AL507" s="1"/>
    </row>
    <row r="508" spans="1:38" ht="15.75">
      <c r="A508" s="1"/>
      <c r="B508" s="1"/>
      <c r="C508" s="14" t="s">
        <v>57</v>
      </c>
      <c r="J508" s="70"/>
      <c r="L508" s="72"/>
      <c r="M508" s="82"/>
      <c r="N508" s="83"/>
      <c r="O508" s="83"/>
      <c r="P508" s="83"/>
      <c r="Q508" s="83"/>
      <c r="R508" s="83"/>
      <c r="S508" s="83"/>
      <c r="T508" s="83"/>
      <c r="U508" s="83"/>
      <c r="V508" s="83"/>
      <c r="W508" s="84"/>
      <c r="AA508" s="1"/>
      <c r="AB508" s="1"/>
      <c r="AC508" s="1"/>
      <c r="AD508" s="1"/>
      <c r="AE508" s="1"/>
      <c r="AF508" s="1"/>
      <c r="AG508" s="1"/>
      <c r="AH508" s="1"/>
      <c r="AI508" s="1"/>
      <c r="AJ508" s="1"/>
      <c r="AK508" s="1"/>
      <c r="AL508" s="1"/>
    </row>
    <row r="509" spans="1:38" ht="12.75">
      <c r="A509" s="1"/>
      <c r="B509" s="1"/>
      <c r="C509" s="113" t="str">
        <f aca="true" t="shared" si="386" ref="C509:K509">C506</f>
        <v>???</v>
      </c>
      <c r="D509" s="113" t="str">
        <f t="shared" si="386"/>
        <v>???</v>
      </c>
      <c r="E509" s="113">
        <f t="shared" si="386"/>
        <v>1398.4</v>
      </c>
      <c r="F509" s="113">
        <f t="shared" si="386"/>
        <v>349.6</v>
      </c>
      <c r="G509" s="115">
        <f t="shared" si="386"/>
        <v>32874</v>
      </c>
      <c r="H509" s="113" t="str">
        <f t="shared" si="386"/>
        <v>7S22E</v>
      </c>
      <c r="I509" s="113">
        <f t="shared" si="386"/>
        <v>75</v>
      </c>
      <c r="J509" s="114">
        <f t="shared" si="386"/>
        <v>25</v>
      </c>
      <c r="K509" s="113" t="str">
        <f t="shared" si="386"/>
        <v>SP070057</v>
      </c>
      <c r="L509" s="71" t="s">
        <v>42</v>
      </c>
      <c r="M509" s="80"/>
      <c r="N509" s="11"/>
      <c r="O509" s="11"/>
      <c r="P509" s="11"/>
      <c r="Q509" s="11"/>
      <c r="R509" s="11"/>
      <c r="S509" s="11"/>
      <c r="T509" s="11"/>
      <c r="U509" s="11"/>
      <c r="V509" s="11"/>
      <c r="W509" s="81"/>
      <c r="X509" s="22">
        <f>SUM(M509:W509)</f>
        <v>0</v>
      </c>
      <c r="Y509" s="21"/>
      <c r="AA509" s="1"/>
      <c r="AB509" s="1"/>
      <c r="AC509" s="1"/>
      <c r="AD509" s="1"/>
      <c r="AE509" s="1"/>
      <c r="AF509" s="1"/>
      <c r="AG509" s="1"/>
      <c r="AH509" s="1"/>
      <c r="AI509" s="1"/>
      <c r="AJ509" s="1"/>
      <c r="AK509" s="1"/>
      <c r="AL509" s="1"/>
    </row>
    <row r="510" spans="1:38" ht="12.75">
      <c r="A510" s="1"/>
      <c r="B510" s="1"/>
      <c r="C510" s="116" t="str">
        <f aca="true" t="shared" si="387" ref="C510:H510">C506</f>
        <v>???</v>
      </c>
      <c r="D510" s="116" t="str">
        <f t="shared" si="387"/>
        <v>???</v>
      </c>
      <c r="E510" s="116">
        <f t="shared" si="387"/>
        <v>1398.4</v>
      </c>
      <c r="F510" s="116">
        <f t="shared" si="387"/>
        <v>349.6</v>
      </c>
      <c r="G510" s="117">
        <f t="shared" si="387"/>
        <v>32874</v>
      </c>
      <c r="H510" s="116" t="str">
        <f t="shared" si="387"/>
        <v>7S22E</v>
      </c>
      <c r="I510" s="116">
        <f>I506</f>
        <v>75</v>
      </c>
      <c r="J510" s="118">
        <f>J506</f>
        <v>25</v>
      </c>
      <c r="K510" s="116" t="str">
        <f>K507</f>
        <v>SP070057</v>
      </c>
      <c r="L510" s="71" t="s">
        <v>43</v>
      </c>
      <c r="M510" s="85"/>
      <c r="N510" s="86"/>
      <c r="O510" s="86"/>
      <c r="P510" s="86"/>
      <c r="Q510" s="86"/>
      <c r="R510" s="86"/>
      <c r="S510" s="86"/>
      <c r="T510" s="86"/>
      <c r="U510" s="86"/>
      <c r="V510" s="86"/>
      <c r="W510" s="87"/>
      <c r="X510" s="22">
        <f>SUM(M510:W510)</f>
        <v>0</v>
      </c>
      <c r="Y510" s="21"/>
      <c r="AA510" s="1"/>
      <c r="AB510" s="1"/>
      <c r="AC510" s="1"/>
      <c r="AD510" s="1"/>
      <c r="AE510" s="1"/>
      <c r="AF510" s="1"/>
      <c r="AG510" s="1"/>
      <c r="AH510" s="1"/>
      <c r="AI510" s="1"/>
      <c r="AJ510" s="1"/>
      <c r="AK510" s="1"/>
      <c r="AL510" s="1"/>
    </row>
    <row r="511" spans="1:38" ht="12.75">
      <c r="A511" s="1"/>
      <c r="B511" s="1"/>
      <c r="C511" s="18"/>
      <c r="D511" s="18"/>
      <c r="E511" s="19"/>
      <c r="F511" s="19"/>
      <c r="G511" s="20"/>
      <c r="H511" s="18"/>
      <c r="I511" s="18"/>
      <c r="J511" s="1"/>
      <c r="K511" s="1"/>
      <c r="L511" s="7"/>
      <c r="M511" s="7"/>
      <c r="N511" s="7"/>
      <c r="O511" s="7"/>
      <c r="P511" s="7"/>
      <c r="Q511" s="7"/>
      <c r="R511" s="7"/>
      <c r="S511" s="7"/>
      <c r="T511" s="7"/>
      <c r="U511" s="7"/>
      <c r="V511" s="7"/>
      <c r="W511" s="22"/>
      <c r="X511" s="1"/>
      <c r="Y511" s="1"/>
      <c r="Z511" s="10"/>
      <c r="AA511" s="10"/>
      <c r="AB511" s="10"/>
      <c r="AC511" s="10"/>
      <c r="AD511" s="10"/>
      <c r="AE511" s="10"/>
      <c r="AF511" s="10"/>
      <c r="AG511" s="10"/>
      <c r="AH511" s="10"/>
      <c r="AI511" s="10"/>
      <c r="AJ511" s="10"/>
      <c r="AK511" s="10"/>
      <c r="AL511" s="10"/>
    </row>
    <row r="512" spans="1:38" ht="13.5" thickBot="1">
      <c r="A512" s="1"/>
      <c r="B512" s="1"/>
      <c r="C512" s="18"/>
      <c r="D512" s="18"/>
      <c r="E512" s="18"/>
      <c r="F512" s="19"/>
      <c r="G512" s="19"/>
      <c r="H512" s="40"/>
      <c r="I512" s="62"/>
      <c r="J512" s="2"/>
      <c r="K512" s="2"/>
      <c r="L512" s="29" t="s">
        <v>87</v>
      </c>
      <c r="M512" s="128">
        <f>M507-M506</f>
        <v>0</v>
      </c>
      <c r="N512" s="128">
        <f aca="true" t="shared" si="388" ref="N512:W512">N507-N506</f>
        <v>0</v>
      </c>
      <c r="O512" s="128">
        <f t="shared" si="388"/>
        <v>0</v>
      </c>
      <c r="P512" s="128">
        <f t="shared" si="388"/>
        <v>0</v>
      </c>
      <c r="Q512" s="128">
        <f t="shared" si="388"/>
        <v>0</v>
      </c>
      <c r="R512" s="128">
        <f t="shared" si="388"/>
        <v>0</v>
      </c>
      <c r="S512" s="128">
        <f t="shared" si="388"/>
        <v>0</v>
      </c>
      <c r="T512" s="128">
        <f t="shared" si="388"/>
        <v>0</v>
      </c>
      <c r="U512" s="128">
        <f t="shared" si="388"/>
        <v>0</v>
      </c>
      <c r="V512" s="128">
        <f t="shared" si="388"/>
        <v>0</v>
      </c>
      <c r="W512" s="129">
        <f t="shared" si="388"/>
        <v>0</v>
      </c>
      <c r="Z512" s="10"/>
      <c r="AA512" s="12"/>
      <c r="AB512" s="24"/>
      <c r="AC512" s="24"/>
      <c r="AD512" s="24"/>
      <c r="AE512" s="24"/>
      <c r="AF512" s="24"/>
      <c r="AG512" s="24"/>
      <c r="AH512" s="24"/>
      <c r="AI512" s="24"/>
      <c r="AJ512" s="24"/>
      <c r="AK512" s="24"/>
      <c r="AL512" s="24"/>
    </row>
    <row r="513" spans="1:38" ht="13.5" thickBot="1">
      <c r="A513" s="1"/>
      <c r="B513" s="1"/>
      <c r="C513" s="147" t="s">
        <v>89</v>
      </c>
      <c r="D513" s="18"/>
      <c r="E513" s="18"/>
      <c r="F513" s="19"/>
      <c r="G513" s="19"/>
      <c r="H513" s="20"/>
      <c r="I513" s="64"/>
      <c r="J513" s="36"/>
      <c r="K513" s="37"/>
      <c r="L513" s="38" t="s">
        <v>88</v>
      </c>
      <c r="M513" s="8">
        <f>M510-M509</f>
        <v>0</v>
      </c>
      <c r="N513" s="8">
        <f aca="true" t="shared" si="389" ref="N513:W513">N510-N509</f>
        <v>0</v>
      </c>
      <c r="O513" s="8">
        <f t="shared" si="389"/>
        <v>0</v>
      </c>
      <c r="P513" s="8">
        <f t="shared" si="389"/>
        <v>0</v>
      </c>
      <c r="Q513" s="8">
        <f t="shared" si="389"/>
        <v>0</v>
      </c>
      <c r="R513" s="8">
        <f t="shared" si="389"/>
        <v>0</v>
      </c>
      <c r="S513" s="8">
        <f t="shared" si="389"/>
        <v>0</v>
      </c>
      <c r="T513" s="8">
        <f t="shared" si="389"/>
        <v>0</v>
      </c>
      <c r="U513" s="8">
        <f t="shared" si="389"/>
        <v>0</v>
      </c>
      <c r="V513" s="8">
        <f t="shared" si="389"/>
        <v>0</v>
      </c>
      <c r="W513" s="39">
        <f t="shared" si="389"/>
        <v>0</v>
      </c>
      <c r="Z513" s="10"/>
      <c r="AA513" s="12"/>
      <c r="AB513" s="24"/>
      <c r="AC513" s="24"/>
      <c r="AD513" s="24"/>
      <c r="AE513" s="24"/>
      <c r="AF513" s="24"/>
      <c r="AG513" s="24"/>
      <c r="AH513" s="24"/>
      <c r="AI513" s="24"/>
      <c r="AJ513" s="24"/>
      <c r="AK513" s="24"/>
      <c r="AL513" s="24"/>
    </row>
    <row r="514" spans="1:38" ht="12.75">
      <c r="A514" s="1"/>
      <c r="B514" s="1"/>
      <c r="C514" s="18"/>
      <c r="D514" s="18"/>
      <c r="E514" s="18"/>
      <c r="F514" s="19"/>
      <c r="G514" s="19"/>
      <c r="H514" s="20"/>
      <c r="I514" s="10"/>
      <c r="J514" s="4"/>
      <c r="K514" s="10"/>
      <c r="L514" s="12"/>
      <c r="M514" s="11"/>
      <c r="N514" s="11"/>
      <c r="O514" s="11"/>
      <c r="P514" s="11"/>
      <c r="Q514" s="11"/>
      <c r="R514" s="11"/>
      <c r="S514" s="11"/>
      <c r="T514" s="11"/>
      <c r="U514" s="11"/>
      <c r="V514" s="11"/>
      <c r="W514" s="11"/>
      <c r="Z514" s="10"/>
      <c r="AA514" s="10"/>
      <c r="AB514" s="10"/>
      <c r="AC514" s="10"/>
      <c r="AD514" s="10"/>
      <c r="AE514" s="10"/>
      <c r="AF514" s="10"/>
      <c r="AG514" s="10"/>
      <c r="AH514" s="10"/>
      <c r="AI514" s="10"/>
      <c r="AJ514" s="10"/>
      <c r="AK514" s="10"/>
      <c r="AL514" s="10"/>
    </row>
    <row r="515" spans="1:38" ht="15.75" hidden="1">
      <c r="A515" s="1"/>
      <c r="B515" s="1"/>
      <c r="C515" s="14" t="s">
        <v>75</v>
      </c>
      <c r="E515" s="41"/>
      <c r="F515" s="43"/>
      <c r="G515" s="9"/>
      <c r="H515" s="42"/>
      <c r="I515" s="44"/>
      <c r="Z515" s="83"/>
      <c r="AA515" s="83"/>
      <c r="AB515" s="83"/>
      <c r="AC515" s="83"/>
      <c r="AD515" s="83"/>
      <c r="AE515" s="83"/>
      <c r="AF515" s="83"/>
      <c r="AG515" s="83"/>
      <c r="AH515" s="83"/>
      <c r="AI515" s="83"/>
      <c r="AJ515" s="83"/>
      <c r="AK515" s="83"/>
      <c r="AL515" s="83"/>
    </row>
    <row r="516" spans="1:38" ht="12.75" hidden="1">
      <c r="A516" s="1"/>
      <c r="B516" s="1"/>
      <c r="M516" t="str">
        <f>"Impact by Reach (AF/"&amp;$F$3</f>
        <v>Impact by Reach (AF/Annum)</v>
      </c>
      <c r="Z516" s="83"/>
      <c r="AA516" s="83"/>
      <c r="AB516" s="83"/>
      <c r="AC516" s="83"/>
      <c r="AD516" s="83"/>
      <c r="AE516" s="83"/>
      <c r="AF516" s="83"/>
      <c r="AG516" s="83"/>
      <c r="AH516" s="83"/>
      <c r="AI516" s="83"/>
      <c r="AJ516" s="83"/>
      <c r="AK516" s="83"/>
      <c r="AL516" s="83"/>
    </row>
    <row r="517" spans="1:38" ht="12.75" hidden="1">
      <c r="A517" s="1"/>
      <c r="B517" s="1"/>
      <c r="C517" s="2" t="s">
        <v>0</v>
      </c>
      <c r="D517" s="2" t="s">
        <v>1</v>
      </c>
      <c r="E517" s="2" t="s">
        <v>48</v>
      </c>
      <c r="F517" s="2" t="s">
        <v>5</v>
      </c>
      <c r="G517" s="2" t="s">
        <v>6</v>
      </c>
      <c r="H517" s="2" t="s">
        <v>8</v>
      </c>
      <c r="I517" s="198" t="s">
        <v>35</v>
      </c>
      <c r="J517" s="198"/>
      <c r="K517" s="5" t="s">
        <v>10</v>
      </c>
      <c r="M517" s="2" t="s">
        <v>12</v>
      </c>
      <c r="N517" s="2" t="s">
        <v>13</v>
      </c>
      <c r="O517" s="2" t="s">
        <v>14</v>
      </c>
      <c r="P517" s="2" t="s">
        <v>15</v>
      </c>
      <c r="Q517" s="2" t="s">
        <v>16</v>
      </c>
      <c r="R517" s="2" t="s">
        <v>17</v>
      </c>
      <c r="S517" s="2" t="s">
        <v>18</v>
      </c>
      <c r="T517" s="2" t="s">
        <v>19</v>
      </c>
      <c r="U517" s="2" t="s">
        <v>20</v>
      </c>
      <c r="V517" s="2" t="s">
        <v>21</v>
      </c>
      <c r="W517" s="2" t="s">
        <v>22</v>
      </c>
      <c r="Z517" s="83"/>
      <c r="AA517" s="83"/>
      <c r="AB517" s="83"/>
      <c r="AC517" s="83"/>
      <c r="AD517" s="83"/>
      <c r="AE517" s="83"/>
      <c r="AF517" s="83"/>
      <c r="AG517" s="83"/>
      <c r="AH517" s="83"/>
      <c r="AI517" s="83"/>
      <c r="AJ517" s="83"/>
      <c r="AK517" s="83"/>
      <c r="AL517" s="83"/>
    </row>
    <row r="518" spans="1:38" ht="13.5" hidden="1" thickBot="1">
      <c r="A518" s="1"/>
      <c r="B518" s="1"/>
      <c r="C518" s="3"/>
      <c r="D518" s="3" t="s">
        <v>2</v>
      </c>
      <c r="E518" s="3" t="s">
        <v>3</v>
      </c>
      <c r="F518" s="3" t="s">
        <v>4</v>
      </c>
      <c r="G518" s="3" t="s">
        <v>7</v>
      </c>
      <c r="H518" s="3" t="s">
        <v>9</v>
      </c>
      <c r="I518" s="69" t="s">
        <v>44</v>
      </c>
      <c r="J518" s="68" t="s">
        <v>45</v>
      </c>
      <c r="K518" s="6" t="s">
        <v>11</v>
      </c>
      <c r="M518" s="3" t="s">
        <v>23</v>
      </c>
      <c r="N518" s="3" t="s">
        <v>24</v>
      </c>
      <c r="O518" s="3" t="s">
        <v>25</v>
      </c>
      <c r="P518" s="3" t="s">
        <v>26</v>
      </c>
      <c r="Q518" s="3" t="s">
        <v>27</v>
      </c>
      <c r="R518" s="3" t="s">
        <v>28</v>
      </c>
      <c r="S518" s="3" t="s">
        <v>19</v>
      </c>
      <c r="T518" s="3"/>
      <c r="U518" s="3" t="s">
        <v>21</v>
      </c>
      <c r="V518" s="3"/>
      <c r="W518" s="3" t="s">
        <v>29</v>
      </c>
      <c r="Z518" s="83"/>
      <c r="AA518" s="83"/>
      <c r="AB518" s="83"/>
      <c r="AC518" s="83"/>
      <c r="AD518" s="83"/>
      <c r="AE518" s="83"/>
      <c r="AF518" s="83"/>
      <c r="AG518" s="83"/>
      <c r="AH518" s="83"/>
      <c r="AI518" s="83"/>
      <c r="AJ518" s="83"/>
      <c r="AK518" s="83"/>
      <c r="AL518" s="83"/>
    </row>
    <row r="519" spans="1:38" ht="16.5" hidden="1" thickTop="1">
      <c r="A519" s="1"/>
      <c r="B519" s="1"/>
      <c r="C519" s="14" t="s">
        <v>56</v>
      </c>
      <c r="D519" s="10"/>
      <c r="E519" s="10"/>
      <c r="F519" s="10"/>
      <c r="G519" s="10"/>
      <c r="H519" s="10"/>
      <c r="I519" s="10"/>
      <c r="J519" s="10"/>
      <c r="K519" s="4"/>
      <c r="M519" s="10"/>
      <c r="N519" s="10"/>
      <c r="O519" s="10"/>
      <c r="P519" s="10"/>
      <c r="Q519" s="10"/>
      <c r="R519" s="10"/>
      <c r="S519" s="10"/>
      <c r="T519" s="10"/>
      <c r="U519" s="10"/>
      <c r="V519" s="10"/>
      <c r="W519" s="10"/>
      <c r="Z519" s="83"/>
      <c r="AA519" s="83"/>
      <c r="AB519" s="83"/>
      <c r="AC519" s="83"/>
      <c r="AD519" s="83"/>
      <c r="AE519" s="83"/>
      <c r="AF519" s="83"/>
      <c r="AG519" s="83"/>
      <c r="AH519" s="83"/>
      <c r="AI519" s="83"/>
      <c r="AJ519" s="83"/>
      <c r="AK519" s="83"/>
      <c r="AL519" s="83"/>
    </row>
    <row r="520" spans="1:38" ht="12.75" hidden="1">
      <c r="A520" s="1"/>
      <c r="B520" s="1"/>
      <c r="C520" s="112" t="s">
        <v>49</v>
      </c>
      <c r="D520" s="113">
        <v>0.18</v>
      </c>
      <c r="E520" s="114">
        <v>47.8</v>
      </c>
      <c r="F520" s="114">
        <v>11.9</v>
      </c>
      <c r="G520" s="115">
        <v>31716</v>
      </c>
      <c r="H520" s="113"/>
      <c r="I520" s="113">
        <v>47.8</v>
      </c>
      <c r="J520" s="114">
        <f>I520/3</f>
        <v>15.933333333333332</v>
      </c>
      <c r="K520" s="112" t="s">
        <v>50</v>
      </c>
      <c r="L520" s="71" t="s">
        <v>40</v>
      </c>
      <c r="M520" s="77"/>
      <c r="N520" s="78"/>
      <c r="O520" s="78"/>
      <c r="P520" s="78"/>
      <c r="Q520" s="78"/>
      <c r="R520" s="78"/>
      <c r="S520" s="78"/>
      <c r="T520" s="78"/>
      <c r="U520" s="78"/>
      <c r="V520" s="78"/>
      <c r="W520" s="79"/>
      <c r="X520" s="22">
        <f>SUM(M520:W520)</f>
        <v>0</v>
      </c>
      <c r="Y520" s="21"/>
      <c r="Z520" s="10"/>
      <c r="AA520" s="10"/>
      <c r="AB520" s="10"/>
      <c r="AC520" s="10"/>
      <c r="AD520" s="10"/>
      <c r="AE520" s="10"/>
      <c r="AF520" s="10"/>
      <c r="AG520" s="10"/>
      <c r="AH520" s="10"/>
      <c r="AI520" s="10"/>
      <c r="AJ520" s="10"/>
      <c r="AK520" s="10"/>
      <c r="AL520" s="10"/>
    </row>
    <row r="521" spans="1:38" ht="12.75" hidden="1">
      <c r="A521" s="1"/>
      <c r="B521" s="1"/>
      <c r="C521" s="113" t="str">
        <f aca="true" t="shared" si="390" ref="C521:J521">C520</f>
        <v>35-12915</v>
      </c>
      <c r="D521" s="113">
        <f t="shared" si="390"/>
        <v>0.18</v>
      </c>
      <c r="E521" s="113">
        <f t="shared" si="390"/>
        <v>47.8</v>
      </c>
      <c r="F521" s="113">
        <f t="shared" si="390"/>
        <v>11.9</v>
      </c>
      <c r="G521" s="115">
        <f t="shared" si="390"/>
        <v>31716</v>
      </c>
      <c r="H521" s="113">
        <f t="shared" si="390"/>
        <v>0</v>
      </c>
      <c r="I521" s="113">
        <f t="shared" si="390"/>
        <v>47.8</v>
      </c>
      <c r="J521" s="114">
        <f t="shared" si="390"/>
        <v>15.933333333333332</v>
      </c>
      <c r="K521" s="112" t="s">
        <v>50</v>
      </c>
      <c r="L521" s="71" t="s">
        <v>41</v>
      </c>
      <c r="M521" s="80"/>
      <c r="N521" s="11"/>
      <c r="O521" s="11"/>
      <c r="P521" s="11"/>
      <c r="Q521" s="11"/>
      <c r="R521" s="11"/>
      <c r="S521" s="11"/>
      <c r="T521" s="11"/>
      <c r="U521" s="11"/>
      <c r="V521" s="11"/>
      <c r="W521" s="81"/>
      <c r="X521" s="22">
        <f>SUM(M521:W521)</f>
        <v>0</v>
      </c>
      <c r="Y521" s="1"/>
      <c r="Z521" s="10"/>
      <c r="AA521" s="10"/>
      <c r="AB521" s="10"/>
      <c r="AC521" s="10"/>
      <c r="AD521" s="10"/>
      <c r="AE521" s="10"/>
      <c r="AF521" s="10"/>
      <c r="AG521" s="10"/>
      <c r="AH521" s="10"/>
      <c r="AI521" s="10"/>
      <c r="AJ521" s="10"/>
      <c r="AK521" s="10"/>
      <c r="AL521" s="10"/>
    </row>
    <row r="522" spans="1:38" ht="15.75" hidden="1">
      <c r="A522" s="1"/>
      <c r="B522" s="1"/>
      <c r="C522" s="14" t="s">
        <v>57</v>
      </c>
      <c r="J522" s="70"/>
      <c r="L522" s="72"/>
      <c r="M522" s="82"/>
      <c r="N522" s="83"/>
      <c r="O522" s="83"/>
      <c r="P522" s="83"/>
      <c r="Q522" s="83"/>
      <c r="R522" s="83"/>
      <c r="S522" s="83"/>
      <c r="T522" s="83"/>
      <c r="U522" s="83"/>
      <c r="V522" s="83"/>
      <c r="W522" s="84"/>
      <c r="Z522" s="83"/>
      <c r="AA522" s="10"/>
      <c r="AB522" s="10"/>
      <c r="AC522" s="10"/>
      <c r="AD522" s="10"/>
      <c r="AE522" s="10"/>
      <c r="AF522" s="10"/>
      <c r="AG522" s="10"/>
      <c r="AH522" s="10"/>
      <c r="AI522" s="10"/>
      <c r="AJ522" s="10"/>
      <c r="AK522" s="10"/>
      <c r="AL522" s="10"/>
    </row>
    <row r="523" spans="1:38" ht="12.75" hidden="1">
      <c r="A523" s="1"/>
      <c r="B523" s="1"/>
      <c r="C523" s="113" t="str">
        <f aca="true" t="shared" si="391" ref="C523:K523">C520</f>
        <v>35-12915</v>
      </c>
      <c r="D523" s="113">
        <f t="shared" si="391"/>
        <v>0.18</v>
      </c>
      <c r="E523" s="113">
        <f t="shared" si="391"/>
        <v>47.8</v>
      </c>
      <c r="F523" s="113">
        <f t="shared" si="391"/>
        <v>11.9</v>
      </c>
      <c r="G523" s="115">
        <f t="shared" si="391"/>
        <v>31716</v>
      </c>
      <c r="H523" s="113">
        <f t="shared" si="391"/>
        <v>0</v>
      </c>
      <c r="I523" s="113">
        <f t="shared" si="391"/>
        <v>47.8</v>
      </c>
      <c r="J523" s="114">
        <f t="shared" si="391"/>
        <v>15.933333333333332</v>
      </c>
      <c r="K523" s="113" t="str">
        <f t="shared" si="391"/>
        <v>SP053158</v>
      </c>
      <c r="L523" s="71" t="s">
        <v>42</v>
      </c>
      <c r="M523" s="80"/>
      <c r="N523" s="11"/>
      <c r="O523" s="11"/>
      <c r="P523" s="11"/>
      <c r="Q523" s="11"/>
      <c r="R523" s="11"/>
      <c r="S523" s="11"/>
      <c r="T523" s="11"/>
      <c r="U523" s="11"/>
      <c r="V523" s="11"/>
      <c r="W523" s="81"/>
      <c r="X523" s="22">
        <f>SUM(M523:W523)</f>
        <v>0</v>
      </c>
      <c r="Y523" s="21"/>
      <c r="Z523" s="83"/>
      <c r="AA523" s="10"/>
      <c r="AB523" s="10"/>
      <c r="AC523" s="10"/>
      <c r="AD523" s="10"/>
      <c r="AE523" s="10"/>
      <c r="AF523" s="10"/>
      <c r="AG523" s="10"/>
      <c r="AH523" s="10"/>
      <c r="AI523" s="10"/>
      <c r="AJ523" s="10"/>
      <c r="AK523" s="10"/>
      <c r="AL523" s="10"/>
    </row>
    <row r="524" spans="1:38" ht="12.75" hidden="1">
      <c r="A524" s="1"/>
      <c r="B524" s="1"/>
      <c r="C524" s="116" t="str">
        <f aca="true" t="shared" si="392" ref="C524:H524">C520</f>
        <v>35-12915</v>
      </c>
      <c r="D524" s="116">
        <f t="shared" si="392"/>
        <v>0.18</v>
      </c>
      <c r="E524" s="116">
        <f t="shared" si="392"/>
        <v>47.8</v>
      </c>
      <c r="F524" s="116">
        <f t="shared" si="392"/>
        <v>11.9</v>
      </c>
      <c r="G524" s="117">
        <f t="shared" si="392"/>
        <v>31716</v>
      </c>
      <c r="H524" s="116">
        <f t="shared" si="392"/>
        <v>0</v>
      </c>
      <c r="I524" s="116">
        <f>I520</f>
        <v>47.8</v>
      </c>
      <c r="J524" s="118">
        <f>J520</f>
        <v>15.933333333333332</v>
      </c>
      <c r="K524" s="116" t="str">
        <f>K521</f>
        <v>SP053158</v>
      </c>
      <c r="L524" s="71" t="s">
        <v>43</v>
      </c>
      <c r="M524" s="85"/>
      <c r="N524" s="86"/>
      <c r="O524" s="86"/>
      <c r="P524" s="86"/>
      <c r="Q524" s="86"/>
      <c r="R524" s="86"/>
      <c r="S524" s="86"/>
      <c r="T524" s="86"/>
      <c r="U524" s="86"/>
      <c r="V524" s="86"/>
      <c r="W524" s="87"/>
      <c r="X524" s="22">
        <f>SUM(M524:W524)</f>
        <v>0</v>
      </c>
      <c r="Y524" s="21"/>
      <c r="Z524" s="83"/>
      <c r="AA524" s="10"/>
      <c r="AB524" s="10"/>
      <c r="AC524" s="10"/>
      <c r="AD524" s="10"/>
      <c r="AE524" s="10"/>
      <c r="AF524" s="10"/>
      <c r="AG524" s="10"/>
      <c r="AH524" s="10"/>
      <c r="AI524" s="10"/>
      <c r="AJ524" s="10"/>
      <c r="AK524" s="10"/>
      <c r="AL524" s="10"/>
    </row>
    <row r="525" spans="1:38" ht="12.75" hidden="1">
      <c r="A525" s="1"/>
      <c r="B525" s="1"/>
      <c r="C525" s="18"/>
      <c r="D525" s="18"/>
      <c r="E525" s="19"/>
      <c r="F525" s="19"/>
      <c r="G525" s="20"/>
      <c r="H525" s="18"/>
      <c r="I525" s="18"/>
      <c r="J525" s="1"/>
      <c r="K525" s="1"/>
      <c r="L525" s="7"/>
      <c r="M525" s="7"/>
      <c r="N525" s="7"/>
      <c r="O525" s="7"/>
      <c r="P525" s="7"/>
      <c r="Q525" s="7"/>
      <c r="R525" s="7"/>
      <c r="S525" s="7"/>
      <c r="T525" s="7"/>
      <c r="U525" s="7"/>
      <c r="V525" s="7"/>
      <c r="W525" s="22"/>
      <c r="X525" s="1"/>
      <c r="Y525" s="1"/>
      <c r="Z525" s="10"/>
      <c r="AA525" s="10"/>
      <c r="AB525" s="10"/>
      <c r="AC525" s="10"/>
      <c r="AD525" s="10"/>
      <c r="AE525" s="10"/>
      <c r="AF525" s="10"/>
      <c r="AG525" s="10"/>
      <c r="AH525" s="10"/>
      <c r="AI525" s="10"/>
      <c r="AJ525" s="10"/>
      <c r="AK525" s="10"/>
      <c r="AL525" s="10"/>
    </row>
    <row r="526" spans="1:38" ht="12.75" hidden="1">
      <c r="A526" s="1"/>
      <c r="B526" s="1"/>
      <c r="C526" s="18"/>
      <c r="D526" s="18"/>
      <c r="E526" s="18"/>
      <c r="F526" s="19"/>
      <c r="G526" s="19"/>
      <c r="H526" s="40"/>
      <c r="I526" s="62"/>
      <c r="J526" s="2"/>
      <c r="K526" s="2"/>
      <c r="L526" s="29" t="s">
        <v>87</v>
      </c>
      <c r="M526" s="128">
        <f>M521-M520</f>
        <v>0</v>
      </c>
      <c r="N526" s="128">
        <f aca="true" t="shared" si="393" ref="N526:W526">N521-N520</f>
        <v>0</v>
      </c>
      <c r="O526" s="128">
        <f t="shared" si="393"/>
        <v>0</v>
      </c>
      <c r="P526" s="128">
        <f t="shared" si="393"/>
        <v>0</v>
      </c>
      <c r="Q526" s="128">
        <f t="shared" si="393"/>
        <v>0</v>
      </c>
      <c r="R526" s="128">
        <f t="shared" si="393"/>
        <v>0</v>
      </c>
      <c r="S526" s="128">
        <f t="shared" si="393"/>
        <v>0</v>
      </c>
      <c r="T526" s="128">
        <f t="shared" si="393"/>
        <v>0</v>
      </c>
      <c r="U526" s="128">
        <f t="shared" si="393"/>
        <v>0</v>
      </c>
      <c r="V526" s="128">
        <f t="shared" si="393"/>
        <v>0</v>
      </c>
      <c r="W526" s="129">
        <f t="shared" si="393"/>
        <v>0</v>
      </c>
      <c r="Z526" s="10"/>
      <c r="AA526" s="12"/>
      <c r="AB526" s="24"/>
      <c r="AC526" s="24"/>
      <c r="AD526" s="24"/>
      <c r="AE526" s="24"/>
      <c r="AF526" s="24"/>
      <c r="AG526" s="24"/>
      <c r="AH526" s="24"/>
      <c r="AI526" s="24"/>
      <c r="AJ526" s="24"/>
      <c r="AK526" s="24"/>
      <c r="AL526" s="24"/>
    </row>
    <row r="527" spans="1:38" ht="12.75" hidden="1">
      <c r="A527" s="1"/>
      <c r="B527" s="1"/>
      <c r="C527" s="18"/>
      <c r="D527" s="18"/>
      <c r="E527" s="18"/>
      <c r="F527" s="19"/>
      <c r="G527" s="19"/>
      <c r="H527" s="20"/>
      <c r="I527" s="64"/>
      <c r="J527" s="36"/>
      <c r="K527" s="37"/>
      <c r="L527" s="38" t="s">
        <v>88</v>
      </c>
      <c r="M527" s="8">
        <f>M524-M523</f>
        <v>0</v>
      </c>
      <c r="N527" s="8">
        <f aca="true" t="shared" si="394" ref="N527:W527">N524-N523</f>
        <v>0</v>
      </c>
      <c r="O527" s="8">
        <f t="shared" si="394"/>
        <v>0</v>
      </c>
      <c r="P527" s="8">
        <f t="shared" si="394"/>
        <v>0</v>
      </c>
      <c r="Q527" s="8">
        <f t="shared" si="394"/>
        <v>0</v>
      </c>
      <c r="R527" s="8">
        <f t="shared" si="394"/>
        <v>0</v>
      </c>
      <c r="S527" s="8">
        <f t="shared" si="394"/>
        <v>0</v>
      </c>
      <c r="T527" s="8">
        <f t="shared" si="394"/>
        <v>0</v>
      </c>
      <c r="U527" s="8">
        <f t="shared" si="394"/>
        <v>0</v>
      </c>
      <c r="V527" s="8">
        <f t="shared" si="394"/>
        <v>0</v>
      </c>
      <c r="W527" s="39">
        <f t="shared" si="394"/>
        <v>0</v>
      </c>
      <c r="Z527" s="10"/>
      <c r="AA527" s="12"/>
      <c r="AB527" s="24"/>
      <c r="AC527" s="24"/>
      <c r="AD527" s="24"/>
      <c r="AE527" s="24"/>
      <c r="AF527" s="24"/>
      <c r="AG527" s="24"/>
      <c r="AH527" s="24"/>
      <c r="AI527" s="24"/>
      <c r="AJ527" s="24"/>
      <c r="AK527" s="24"/>
      <c r="AL527" s="24"/>
    </row>
    <row r="528" spans="1:38" ht="12.75" hidden="1">
      <c r="A528" s="1"/>
      <c r="B528" s="1"/>
      <c r="C528" s="18"/>
      <c r="D528" s="18"/>
      <c r="E528" s="18"/>
      <c r="F528" s="19"/>
      <c r="G528" s="19"/>
      <c r="H528" s="20"/>
      <c r="I528" s="2"/>
      <c r="J528" s="5"/>
      <c r="K528" s="2"/>
      <c r="L528" s="29"/>
      <c r="M528" s="30"/>
      <c r="N528" s="30"/>
      <c r="O528" s="30"/>
      <c r="P528" s="30"/>
      <c r="Q528" s="30"/>
      <c r="R528" s="30"/>
      <c r="S528" s="30"/>
      <c r="T528" s="30"/>
      <c r="U528" s="30"/>
      <c r="V528" s="30"/>
      <c r="W528" s="30"/>
      <c r="Z528" s="10"/>
      <c r="AA528" s="12"/>
      <c r="AB528" s="24"/>
      <c r="AC528" s="24"/>
      <c r="AD528" s="24"/>
      <c r="AE528" s="24"/>
      <c r="AF528" s="24"/>
      <c r="AG528" s="24"/>
      <c r="AH528" s="24"/>
      <c r="AI528" s="24"/>
      <c r="AJ528" s="24"/>
      <c r="AK528" s="24"/>
      <c r="AL528" s="24"/>
    </row>
    <row r="529" spans="1:38" ht="15.75" hidden="1">
      <c r="A529" s="1"/>
      <c r="B529" s="1"/>
      <c r="C529" s="14" t="s">
        <v>75</v>
      </c>
      <c r="E529" s="41"/>
      <c r="F529" s="43"/>
      <c r="G529" s="9"/>
      <c r="H529" s="42"/>
      <c r="I529" s="44"/>
      <c r="Z529" s="83"/>
      <c r="AA529" s="83"/>
      <c r="AB529" s="83"/>
      <c r="AC529" s="83"/>
      <c r="AD529" s="83"/>
      <c r="AE529" s="83"/>
      <c r="AF529" s="83"/>
      <c r="AG529" s="83"/>
      <c r="AH529" s="83"/>
      <c r="AI529" s="83"/>
      <c r="AJ529" s="83"/>
      <c r="AK529" s="83"/>
      <c r="AL529" s="83"/>
    </row>
    <row r="530" spans="1:38" ht="12.75" hidden="1">
      <c r="A530" s="1"/>
      <c r="B530" s="1"/>
      <c r="M530" t="str">
        <f>"Impact by Reach (AF/"&amp;$F$3</f>
        <v>Impact by Reach (AF/Annum)</v>
      </c>
      <c r="Z530" s="83"/>
      <c r="AA530" s="83"/>
      <c r="AB530" s="83"/>
      <c r="AC530" s="83"/>
      <c r="AD530" s="83"/>
      <c r="AE530" s="83"/>
      <c r="AF530" s="83"/>
      <c r="AG530" s="83"/>
      <c r="AH530" s="83"/>
      <c r="AI530" s="83"/>
      <c r="AJ530" s="83"/>
      <c r="AK530" s="83"/>
      <c r="AL530" s="83"/>
    </row>
    <row r="531" spans="1:38" ht="12.75" hidden="1">
      <c r="A531" s="1"/>
      <c r="B531" s="1"/>
      <c r="C531" s="2" t="s">
        <v>0</v>
      </c>
      <c r="D531" s="2" t="s">
        <v>1</v>
      </c>
      <c r="E531" s="2" t="s">
        <v>48</v>
      </c>
      <c r="F531" s="2" t="s">
        <v>5</v>
      </c>
      <c r="G531" s="2" t="s">
        <v>6</v>
      </c>
      <c r="H531" s="2" t="s">
        <v>8</v>
      </c>
      <c r="I531" s="198" t="s">
        <v>35</v>
      </c>
      <c r="J531" s="198"/>
      <c r="K531" s="5" t="s">
        <v>10</v>
      </c>
      <c r="M531" s="2" t="s">
        <v>12</v>
      </c>
      <c r="N531" s="2" t="s">
        <v>13</v>
      </c>
      <c r="O531" s="2" t="s">
        <v>14</v>
      </c>
      <c r="P531" s="2" t="s">
        <v>15</v>
      </c>
      <c r="Q531" s="2" t="s">
        <v>16</v>
      </c>
      <c r="R531" s="2" t="s">
        <v>17</v>
      </c>
      <c r="S531" s="2" t="s">
        <v>18</v>
      </c>
      <c r="T531" s="2" t="s">
        <v>19</v>
      </c>
      <c r="U531" s="2" t="s">
        <v>20</v>
      </c>
      <c r="V531" s="2" t="s">
        <v>21</v>
      </c>
      <c r="W531" s="2" t="s">
        <v>22</v>
      </c>
      <c r="Z531" s="83"/>
      <c r="AA531" s="83"/>
      <c r="AB531" s="83"/>
      <c r="AC531" s="83"/>
      <c r="AD531" s="83"/>
      <c r="AE531" s="83"/>
      <c r="AF531" s="83"/>
      <c r="AG531" s="83"/>
      <c r="AH531" s="83"/>
      <c r="AI531" s="83"/>
      <c r="AJ531" s="83"/>
      <c r="AK531" s="83"/>
      <c r="AL531" s="83"/>
    </row>
    <row r="532" spans="1:38" ht="13.5" hidden="1" thickBot="1">
      <c r="A532" s="1"/>
      <c r="B532" s="1"/>
      <c r="C532" s="3"/>
      <c r="D532" s="3" t="s">
        <v>2</v>
      </c>
      <c r="E532" s="3" t="s">
        <v>3</v>
      </c>
      <c r="F532" s="3" t="s">
        <v>4</v>
      </c>
      <c r="G532" s="3" t="s">
        <v>7</v>
      </c>
      <c r="H532" s="3" t="s">
        <v>9</v>
      </c>
      <c r="I532" s="69" t="s">
        <v>44</v>
      </c>
      <c r="J532" s="68" t="s">
        <v>45</v>
      </c>
      <c r="K532" s="6" t="s">
        <v>11</v>
      </c>
      <c r="M532" s="3" t="s">
        <v>23</v>
      </c>
      <c r="N532" s="3" t="s">
        <v>24</v>
      </c>
      <c r="O532" s="3" t="s">
        <v>25</v>
      </c>
      <c r="P532" s="3" t="s">
        <v>26</v>
      </c>
      <c r="Q532" s="3" t="s">
        <v>27</v>
      </c>
      <c r="R532" s="3" t="s">
        <v>28</v>
      </c>
      <c r="S532" s="3" t="s">
        <v>19</v>
      </c>
      <c r="T532" s="3"/>
      <c r="U532" s="3" t="s">
        <v>21</v>
      </c>
      <c r="V532" s="3"/>
      <c r="W532" s="3" t="s">
        <v>29</v>
      </c>
      <c r="Z532" s="83"/>
      <c r="AA532" s="83"/>
      <c r="AB532" s="83"/>
      <c r="AC532" s="83"/>
      <c r="AD532" s="83"/>
      <c r="AE532" s="83"/>
      <c r="AF532" s="83"/>
      <c r="AG532" s="83"/>
      <c r="AH532" s="83"/>
      <c r="AI532" s="83"/>
      <c r="AJ532" s="83"/>
      <c r="AK532" s="83"/>
      <c r="AL532" s="83"/>
    </row>
    <row r="533" spans="1:38" ht="16.5" hidden="1" thickTop="1">
      <c r="A533" s="1"/>
      <c r="B533" s="1"/>
      <c r="C533" s="14" t="s">
        <v>56</v>
      </c>
      <c r="D533" s="10"/>
      <c r="E533" s="10"/>
      <c r="F533" s="10"/>
      <c r="G533" s="10"/>
      <c r="H533" s="10"/>
      <c r="I533" s="10"/>
      <c r="J533" s="10"/>
      <c r="K533" s="4"/>
      <c r="M533" s="10"/>
      <c r="N533" s="10"/>
      <c r="O533" s="10"/>
      <c r="P533" s="10"/>
      <c r="Q533" s="10"/>
      <c r="R533" s="10"/>
      <c r="S533" s="10"/>
      <c r="T533" s="10"/>
      <c r="U533" s="10"/>
      <c r="V533" s="10"/>
      <c r="W533" s="10"/>
      <c r="Z533" s="83"/>
      <c r="AA533" s="83"/>
      <c r="AB533" s="83"/>
      <c r="AC533" s="83"/>
      <c r="AD533" s="83"/>
      <c r="AE533" s="83"/>
      <c r="AF533" s="83"/>
      <c r="AG533" s="83"/>
      <c r="AH533" s="83"/>
      <c r="AI533" s="83"/>
      <c r="AJ533" s="83"/>
      <c r="AK533" s="83"/>
      <c r="AL533" s="83"/>
    </row>
    <row r="534" spans="1:38" ht="12.75" hidden="1">
      <c r="A534" s="1"/>
      <c r="B534" s="1"/>
      <c r="C534" s="112" t="s">
        <v>51</v>
      </c>
      <c r="D534" s="113">
        <v>0.67</v>
      </c>
      <c r="E534" s="114">
        <v>133</v>
      </c>
      <c r="F534" s="114">
        <v>33.3</v>
      </c>
      <c r="G534" s="115">
        <v>27786</v>
      </c>
      <c r="H534" s="113"/>
      <c r="I534" s="113">
        <v>133</v>
      </c>
      <c r="J534" s="114">
        <f>I534/3</f>
        <v>44.333333333333336</v>
      </c>
      <c r="K534" s="112" t="s">
        <v>50</v>
      </c>
      <c r="L534" s="71" t="s">
        <v>40</v>
      </c>
      <c r="M534" s="77"/>
      <c r="N534" s="78"/>
      <c r="O534" s="78"/>
      <c r="P534" s="78"/>
      <c r="Q534" s="78"/>
      <c r="R534" s="78"/>
      <c r="S534" s="78"/>
      <c r="T534" s="78"/>
      <c r="U534" s="78"/>
      <c r="V534" s="78"/>
      <c r="W534" s="79"/>
      <c r="X534" s="22">
        <f>SUM(M534:W534)</f>
        <v>0</v>
      </c>
      <c r="Y534" s="21"/>
      <c r="Z534" s="10"/>
      <c r="AA534" s="10"/>
      <c r="AB534" s="10"/>
      <c r="AC534" s="10"/>
      <c r="AD534" s="10"/>
      <c r="AE534" s="10"/>
      <c r="AF534" s="10"/>
      <c r="AG534" s="10"/>
      <c r="AH534" s="10"/>
      <c r="AI534" s="10"/>
      <c r="AJ534" s="10"/>
      <c r="AK534" s="10"/>
      <c r="AL534" s="10"/>
    </row>
    <row r="535" spans="1:38" ht="12.75" hidden="1">
      <c r="A535" s="1"/>
      <c r="B535" s="1"/>
      <c r="C535" s="113" t="str">
        <f aca="true" t="shared" si="395" ref="C535:J535">C534</f>
        <v>35-13316</v>
      </c>
      <c r="D535" s="113">
        <f t="shared" si="395"/>
        <v>0.67</v>
      </c>
      <c r="E535" s="113">
        <f t="shared" si="395"/>
        <v>133</v>
      </c>
      <c r="F535" s="113">
        <f t="shared" si="395"/>
        <v>33.3</v>
      </c>
      <c r="G535" s="115">
        <f t="shared" si="395"/>
        <v>27786</v>
      </c>
      <c r="H535" s="113">
        <f t="shared" si="395"/>
        <v>0</v>
      </c>
      <c r="I535" s="113">
        <f t="shared" si="395"/>
        <v>133</v>
      </c>
      <c r="J535" s="114">
        <f t="shared" si="395"/>
        <v>44.333333333333336</v>
      </c>
      <c r="K535" s="112" t="s">
        <v>50</v>
      </c>
      <c r="L535" s="71" t="s">
        <v>41</v>
      </c>
      <c r="M535" s="80"/>
      <c r="N535" s="11"/>
      <c r="O535" s="11"/>
      <c r="P535" s="11"/>
      <c r="Q535" s="11"/>
      <c r="R535" s="11"/>
      <c r="S535" s="11"/>
      <c r="T535" s="11"/>
      <c r="U535" s="11"/>
      <c r="V535" s="11"/>
      <c r="W535" s="81"/>
      <c r="X535" s="22">
        <f>SUM(M535:W535)</f>
        <v>0</v>
      </c>
      <c r="Y535" s="1"/>
      <c r="Z535" s="10"/>
      <c r="AA535" s="10"/>
      <c r="AB535" s="10"/>
      <c r="AC535" s="10"/>
      <c r="AD535" s="10"/>
      <c r="AE535" s="10"/>
      <c r="AF535" s="10"/>
      <c r="AG535" s="10"/>
      <c r="AH535" s="10"/>
      <c r="AI535" s="10"/>
      <c r="AJ535" s="10"/>
      <c r="AK535" s="10"/>
      <c r="AL535" s="10"/>
    </row>
    <row r="536" spans="1:38" ht="15.75" hidden="1">
      <c r="A536" s="1"/>
      <c r="B536" s="1"/>
      <c r="C536" s="14" t="s">
        <v>57</v>
      </c>
      <c r="J536" s="70"/>
      <c r="L536" s="72"/>
      <c r="M536" s="82"/>
      <c r="N536" s="83"/>
      <c r="O536" s="83"/>
      <c r="P536" s="83"/>
      <c r="Q536" s="83"/>
      <c r="R536" s="83"/>
      <c r="S536" s="83"/>
      <c r="T536" s="83"/>
      <c r="U536" s="83"/>
      <c r="V536" s="83"/>
      <c r="W536" s="84"/>
      <c r="Z536" s="83"/>
      <c r="AA536" s="10"/>
      <c r="AB536" s="10"/>
      <c r="AC536" s="10"/>
      <c r="AD536" s="10"/>
      <c r="AE536" s="10"/>
      <c r="AF536" s="10"/>
      <c r="AG536" s="10"/>
      <c r="AH536" s="10"/>
      <c r="AI536" s="10"/>
      <c r="AJ536" s="10"/>
      <c r="AK536" s="10"/>
      <c r="AL536" s="10"/>
    </row>
    <row r="537" spans="1:38" ht="12.75" hidden="1">
      <c r="A537" s="1"/>
      <c r="B537" s="1"/>
      <c r="C537" s="113" t="str">
        <f aca="true" t="shared" si="396" ref="C537:K537">C534</f>
        <v>35-13316</v>
      </c>
      <c r="D537" s="113">
        <f t="shared" si="396"/>
        <v>0.67</v>
      </c>
      <c r="E537" s="113">
        <f t="shared" si="396"/>
        <v>133</v>
      </c>
      <c r="F537" s="113">
        <f t="shared" si="396"/>
        <v>33.3</v>
      </c>
      <c r="G537" s="115">
        <f t="shared" si="396"/>
        <v>27786</v>
      </c>
      <c r="H537" s="113">
        <f t="shared" si="396"/>
        <v>0</v>
      </c>
      <c r="I537" s="113">
        <f t="shared" si="396"/>
        <v>133</v>
      </c>
      <c r="J537" s="114">
        <f t="shared" si="396"/>
        <v>44.333333333333336</v>
      </c>
      <c r="K537" s="113" t="str">
        <f t="shared" si="396"/>
        <v>SP053158</v>
      </c>
      <c r="L537" s="71" t="s">
        <v>42</v>
      </c>
      <c r="M537" s="80"/>
      <c r="N537" s="11"/>
      <c r="O537" s="11"/>
      <c r="P537" s="11"/>
      <c r="Q537" s="11"/>
      <c r="R537" s="11"/>
      <c r="S537" s="11"/>
      <c r="T537" s="11"/>
      <c r="U537" s="11"/>
      <c r="V537" s="11"/>
      <c r="W537" s="81"/>
      <c r="X537" s="22">
        <f>SUM(M537:W537)</f>
        <v>0</v>
      </c>
      <c r="Y537" s="21"/>
      <c r="Z537" s="83"/>
      <c r="AA537" s="10"/>
      <c r="AB537" s="10"/>
      <c r="AC537" s="10"/>
      <c r="AD537" s="10"/>
      <c r="AE537" s="10"/>
      <c r="AF537" s="10"/>
      <c r="AG537" s="10"/>
      <c r="AH537" s="10"/>
      <c r="AI537" s="10"/>
      <c r="AJ537" s="10"/>
      <c r="AK537" s="10"/>
      <c r="AL537" s="10"/>
    </row>
    <row r="538" spans="1:38" ht="12.75" hidden="1">
      <c r="A538" s="1"/>
      <c r="B538" s="1"/>
      <c r="C538" s="116" t="str">
        <f aca="true" t="shared" si="397" ref="C538:H538">C534</f>
        <v>35-13316</v>
      </c>
      <c r="D538" s="116">
        <f t="shared" si="397"/>
        <v>0.67</v>
      </c>
      <c r="E538" s="116">
        <f t="shared" si="397"/>
        <v>133</v>
      </c>
      <c r="F538" s="116">
        <f t="shared" si="397"/>
        <v>33.3</v>
      </c>
      <c r="G538" s="117">
        <f t="shared" si="397"/>
        <v>27786</v>
      </c>
      <c r="H538" s="116">
        <f t="shared" si="397"/>
        <v>0</v>
      </c>
      <c r="I538" s="116">
        <f>I534</f>
        <v>133</v>
      </c>
      <c r="J538" s="118">
        <f>J534</f>
        <v>44.333333333333336</v>
      </c>
      <c r="K538" s="116" t="str">
        <f>K535</f>
        <v>SP053158</v>
      </c>
      <c r="L538" s="71" t="s">
        <v>43</v>
      </c>
      <c r="M538" s="85"/>
      <c r="N538" s="86"/>
      <c r="O538" s="86"/>
      <c r="P538" s="86"/>
      <c r="Q538" s="86"/>
      <c r="R538" s="86"/>
      <c r="S538" s="86"/>
      <c r="T538" s="86"/>
      <c r="U538" s="86"/>
      <c r="V538" s="86"/>
      <c r="W538" s="87"/>
      <c r="X538" s="22">
        <f>SUM(M538:W538)</f>
        <v>0</v>
      </c>
      <c r="Y538" s="21"/>
      <c r="Z538" s="83"/>
      <c r="AA538" s="10"/>
      <c r="AB538" s="10"/>
      <c r="AC538" s="10"/>
      <c r="AD538" s="10"/>
      <c r="AE538" s="10"/>
      <c r="AF538" s="10"/>
      <c r="AG538" s="10"/>
      <c r="AH538" s="10"/>
      <c r="AI538" s="10"/>
      <c r="AJ538" s="10"/>
      <c r="AK538" s="10"/>
      <c r="AL538" s="10"/>
    </row>
    <row r="539" spans="1:38" ht="12.75" hidden="1">
      <c r="A539" s="1"/>
      <c r="B539" s="1"/>
      <c r="C539" s="18"/>
      <c r="D539" s="18"/>
      <c r="E539" s="19"/>
      <c r="F539" s="19"/>
      <c r="G539" s="20"/>
      <c r="H539" s="18"/>
      <c r="I539" s="18"/>
      <c r="J539" s="1"/>
      <c r="K539" s="1"/>
      <c r="L539" s="7"/>
      <c r="M539" s="7"/>
      <c r="N539" s="7"/>
      <c r="O539" s="7"/>
      <c r="P539" s="7"/>
      <c r="Q539" s="7"/>
      <c r="R539" s="7"/>
      <c r="S539" s="7"/>
      <c r="T539" s="7"/>
      <c r="U539" s="7"/>
      <c r="V539" s="7"/>
      <c r="W539" s="22"/>
      <c r="X539" s="1"/>
      <c r="Y539" s="1"/>
      <c r="Z539" s="10"/>
      <c r="AA539" s="10"/>
      <c r="AB539" s="10"/>
      <c r="AC539" s="10"/>
      <c r="AD539" s="10"/>
      <c r="AE539" s="10"/>
      <c r="AF539" s="10"/>
      <c r="AG539" s="10"/>
      <c r="AH539" s="10"/>
      <c r="AI539" s="10"/>
      <c r="AJ539" s="10"/>
      <c r="AK539" s="10"/>
      <c r="AL539" s="10"/>
    </row>
    <row r="540" spans="1:38" ht="12.75" hidden="1">
      <c r="A540" s="1"/>
      <c r="B540" s="1"/>
      <c r="C540" s="18"/>
      <c r="D540" s="18"/>
      <c r="E540" s="18"/>
      <c r="F540" s="19"/>
      <c r="G540" s="19"/>
      <c r="H540" s="40"/>
      <c r="I540" s="62"/>
      <c r="J540" s="2"/>
      <c r="K540" s="2"/>
      <c r="L540" s="29" t="s">
        <v>87</v>
      </c>
      <c r="M540" s="128">
        <f>M535-M534</f>
        <v>0</v>
      </c>
      <c r="N540" s="128">
        <f aca="true" t="shared" si="398" ref="N540:W540">N535-N534</f>
        <v>0</v>
      </c>
      <c r="O540" s="128">
        <f t="shared" si="398"/>
        <v>0</v>
      </c>
      <c r="P540" s="128">
        <f t="shared" si="398"/>
        <v>0</v>
      </c>
      <c r="Q540" s="128">
        <f t="shared" si="398"/>
        <v>0</v>
      </c>
      <c r="R540" s="128">
        <f t="shared" si="398"/>
        <v>0</v>
      </c>
      <c r="S540" s="128">
        <f t="shared" si="398"/>
        <v>0</v>
      </c>
      <c r="T540" s="128">
        <f t="shared" si="398"/>
        <v>0</v>
      </c>
      <c r="U540" s="128">
        <f t="shared" si="398"/>
        <v>0</v>
      </c>
      <c r="V540" s="128">
        <f t="shared" si="398"/>
        <v>0</v>
      </c>
      <c r="W540" s="129">
        <f t="shared" si="398"/>
        <v>0</v>
      </c>
      <c r="Z540" s="10"/>
      <c r="AA540" s="12"/>
      <c r="AB540" s="24"/>
      <c r="AC540" s="24"/>
      <c r="AD540" s="24"/>
      <c r="AE540" s="24"/>
      <c r="AF540" s="24"/>
      <c r="AG540" s="24"/>
      <c r="AH540" s="24"/>
      <c r="AI540" s="24"/>
      <c r="AJ540" s="24"/>
      <c r="AK540" s="24"/>
      <c r="AL540" s="24"/>
    </row>
    <row r="541" spans="1:38" ht="12.75" hidden="1">
      <c r="A541" s="1"/>
      <c r="B541" s="1"/>
      <c r="C541" s="18"/>
      <c r="D541" s="18"/>
      <c r="E541" s="18"/>
      <c r="F541" s="19"/>
      <c r="G541" s="19"/>
      <c r="H541" s="20"/>
      <c r="I541" s="64"/>
      <c r="J541" s="36"/>
      <c r="K541" s="37"/>
      <c r="L541" s="38" t="s">
        <v>88</v>
      </c>
      <c r="M541" s="8">
        <f>M538-M537</f>
        <v>0</v>
      </c>
      <c r="N541" s="8">
        <f aca="true" t="shared" si="399" ref="N541:W541">N538-N537</f>
        <v>0</v>
      </c>
      <c r="O541" s="8">
        <f t="shared" si="399"/>
        <v>0</v>
      </c>
      <c r="P541" s="8">
        <f t="shared" si="399"/>
        <v>0</v>
      </c>
      <c r="Q541" s="8">
        <f t="shared" si="399"/>
        <v>0</v>
      </c>
      <c r="R541" s="8">
        <f t="shared" si="399"/>
        <v>0</v>
      </c>
      <c r="S541" s="8">
        <f t="shared" si="399"/>
        <v>0</v>
      </c>
      <c r="T541" s="8">
        <f t="shared" si="399"/>
        <v>0</v>
      </c>
      <c r="U541" s="8">
        <f t="shared" si="399"/>
        <v>0</v>
      </c>
      <c r="V541" s="8">
        <f t="shared" si="399"/>
        <v>0</v>
      </c>
      <c r="W541" s="39">
        <f t="shared" si="399"/>
        <v>0</v>
      </c>
      <c r="Z541" s="10"/>
      <c r="AA541" s="12"/>
      <c r="AB541" s="24"/>
      <c r="AC541" s="24"/>
      <c r="AD541" s="24"/>
      <c r="AE541" s="24"/>
      <c r="AF541" s="24"/>
      <c r="AG541" s="24"/>
      <c r="AH541" s="24"/>
      <c r="AI541" s="24"/>
      <c r="AJ541" s="24"/>
      <c r="AK541" s="24"/>
      <c r="AL541" s="24"/>
    </row>
    <row r="542" spans="1:38" ht="12.75" hidden="1">
      <c r="A542" s="1"/>
      <c r="B542" s="1"/>
      <c r="C542" s="18"/>
      <c r="D542" s="18"/>
      <c r="E542" s="18"/>
      <c r="F542" s="19"/>
      <c r="G542" s="19"/>
      <c r="H542" s="20"/>
      <c r="I542" s="2"/>
      <c r="J542" s="5"/>
      <c r="K542" s="2"/>
      <c r="L542" s="29"/>
      <c r="M542" s="30"/>
      <c r="N542" s="30"/>
      <c r="O542" s="30"/>
      <c r="P542" s="30"/>
      <c r="Q542" s="30"/>
      <c r="R542" s="30"/>
      <c r="S542" s="30"/>
      <c r="T542" s="30"/>
      <c r="U542" s="30"/>
      <c r="V542" s="30"/>
      <c r="W542" s="30"/>
      <c r="Z542" s="10"/>
      <c r="AA542" s="12"/>
      <c r="AB542" s="24"/>
      <c r="AC542" s="24"/>
      <c r="AD542" s="24"/>
      <c r="AE542" s="24"/>
      <c r="AF542" s="24"/>
      <c r="AG542" s="24"/>
      <c r="AH542" s="24"/>
      <c r="AI542" s="24"/>
      <c r="AJ542" s="24"/>
      <c r="AK542" s="24"/>
      <c r="AL542" s="24"/>
    </row>
    <row r="543" spans="1:38" ht="15.75" hidden="1">
      <c r="A543" s="1"/>
      <c r="B543" s="1"/>
      <c r="C543" s="14" t="s">
        <v>75</v>
      </c>
      <c r="E543" s="41"/>
      <c r="F543" s="43"/>
      <c r="G543" s="9"/>
      <c r="H543" s="42"/>
      <c r="I543" s="44"/>
      <c r="Z543" s="83"/>
      <c r="AA543" s="83"/>
      <c r="AB543" s="83"/>
      <c r="AC543" s="83"/>
      <c r="AD543" s="83"/>
      <c r="AE543" s="83"/>
      <c r="AF543" s="83"/>
      <c r="AG543" s="83"/>
      <c r="AH543" s="83"/>
      <c r="AI543" s="83"/>
      <c r="AJ543" s="83"/>
      <c r="AK543" s="83"/>
      <c r="AL543" s="83"/>
    </row>
    <row r="544" spans="1:38" ht="12.75" hidden="1">
      <c r="A544" s="1"/>
      <c r="B544" s="1"/>
      <c r="M544" t="str">
        <f>"Impact by Reach (AF/"&amp;$F$3</f>
        <v>Impact by Reach (AF/Annum)</v>
      </c>
      <c r="Z544" s="83"/>
      <c r="AA544" s="83"/>
      <c r="AB544" s="83"/>
      <c r="AC544" s="83"/>
      <c r="AD544" s="83"/>
      <c r="AE544" s="83"/>
      <c r="AF544" s="83"/>
      <c r="AG544" s="83"/>
      <c r="AH544" s="83"/>
      <c r="AI544" s="83"/>
      <c r="AJ544" s="83"/>
      <c r="AK544" s="83"/>
      <c r="AL544" s="83"/>
    </row>
    <row r="545" spans="1:38" ht="12.75" hidden="1">
      <c r="A545" s="1"/>
      <c r="B545" s="1"/>
      <c r="C545" s="2" t="s">
        <v>0</v>
      </c>
      <c r="D545" s="2" t="s">
        <v>1</v>
      </c>
      <c r="E545" s="2" t="s">
        <v>48</v>
      </c>
      <c r="F545" s="2" t="s">
        <v>5</v>
      </c>
      <c r="G545" s="2" t="s">
        <v>6</v>
      </c>
      <c r="H545" s="2" t="s">
        <v>8</v>
      </c>
      <c r="I545" s="198" t="s">
        <v>35</v>
      </c>
      <c r="J545" s="198"/>
      <c r="K545" s="5" t="s">
        <v>10</v>
      </c>
      <c r="M545" s="2" t="s">
        <v>12</v>
      </c>
      <c r="N545" s="2" t="s">
        <v>13</v>
      </c>
      <c r="O545" s="2" t="s">
        <v>14</v>
      </c>
      <c r="P545" s="2" t="s">
        <v>15</v>
      </c>
      <c r="Q545" s="2" t="s">
        <v>16</v>
      </c>
      <c r="R545" s="2" t="s">
        <v>17</v>
      </c>
      <c r="S545" s="2" t="s">
        <v>18</v>
      </c>
      <c r="T545" s="2" t="s">
        <v>19</v>
      </c>
      <c r="U545" s="2" t="s">
        <v>20</v>
      </c>
      <c r="V545" s="2" t="s">
        <v>21</v>
      </c>
      <c r="W545" s="2" t="s">
        <v>22</v>
      </c>
      <c r="Z545" s="83"/>
      <c r="AA545" s="83"/>
      <c r="AB545" s="83"/>
      <c r="AC545" s="83"/>
      <c r="AD545" s="83"/>
      <c r="AE545" s="83"/>
      <c r="AF545" s="83"/>
      <c r="AG545" s="83"/>
      <c r="AH545" s="83"/>
      <c r="AI545" s="83"/>
      <c r="AJ545" s="83"/>
      <c r="AK545" s="83"/>
      <c r="AL545" s="83"/>
    </row>
    <row r="546" spans="1:38" ht="13.5" hidden="1" thickBot="1">
      <c r="A546" s="1"/>
      <c r="B546" s="1"/>
      <c r="C546" s="3"/>
      <c r="D546" s="3" t="s">
        <v>2</v>
      </c>
      <c r="E546" s="3" t="s">
        <v>3</v>
      </c>
      <c r="F546" s="3" t="s">
        <v>4</v>
      </c>
      <c r="G546" s="3" t="s">
        <v>7</v>
      </c>
      <c r="H546" s="3" t="s">
        <v>9</v>
      </c>
      <c r="I546" s="69" t="s">
        <v>44</v>
      </c>
      <c r="J546" s="68" t="s">
        <v>45</v>
      </c>
      <c r="K546" s="6" t="s">
        <v>11</v>
      </c>
      <c r="M546" s="3" t="s">
        <v>23</v>
      </c>
      <c r="N546" s="3" t="s">
        <v>24</v>
      </c>
      <c r="O546" s="3" t="s">
        <v>25</v>
      </c>
      <c r="P546" s="3" t="s">
        <v>26</v>
      </c>
      <c r="Q546" s="3" t="s">
        <v>27</v>
      </c>
      <c r="R546" s="3" t="s">
        <v>28</v>
      </c>
      <c r="S546" s="3" t="s">
        <v>19</v>
      </c>
      <c r="T546" s="3"/>
      <c r="U546" s="3" t="s">
        <v>21</v>
      </c>
      <c r="V546" s="3"/>
      <c r="W546" s="3" t="s">
        <v>29</v>
      </c>
      <c r="Z546" s="83"/>
      <c r="AA546" s="83"/>
      <c r="AB546" s="83"/>
      <c r="AC546" s="83"/>
      <c r="AD546" s="83"/>
      <c r="AE546" s="83"/>
      <c r="AF546" s="83"/>
      <c r="AG546" s="83"/>
      <c r="AH546" s="83"/>
      <c r="AI546" s="83"/>
      <c r="AJ546" s="83"/>
      <c r="AK546" s="83"/>
      <c r="AL546" s="83"/>
    </row>
    <row r="547" spans="1:38" ht="16.5" hidden="1" thickTop="1">
      <c r="A547" s="1"/>
      <c r="B547" s="1"/>
      <c r="C547" s="14" t="s">
        <v>56</v>
      </c>
      <c r="D547" s="10"/>
      <c r="E547" s="10"/>
      <c r="F547" s="10"/>
      <c r="G547" s="10"/>
      <c r="H547" s="10"/>
      <c r="I547" s="10"/>
      <c r="J547" s="10"/>
      <c r="K547" s="4"/>
      <c r="M547" s="10"/>
      <c r="N547" s="10"/>
      <c r="O547" s="10"/>
      <c r="P547" s="10"/>
      <c r="Q547" s="10"/>
      <c r="R547" s="10"/>
      <c r="S547" s="10"/>
      <c r="T547" s="10"/>
      <c r="U547" s="10"/>
      <c r="V547" s="10"/>
      <c r="W547" s="10"/>
      <c r="Z547" s="83"/>
      <c r="AA547" s="83"/>
      <c r="AB547" s="83"/>
      <c r="AC547" s="83"/>
      <c r="AD547" s="83"/>
      <c r="AE547" s="83"/>
      <c r="AF547" s="83"/>
      <c r="AG547" s="83"/>
      <c r="AH547" s="83"/>
      <c r="AI547" s="83"/>
      <c r="AJ547" s="83"/>
      <c r="AK547" s="83"/>
      <c r="AL547" s="83"/>
    </row>
    <row r="548" spans="1:38" ht="12.75" hidden="1">
      <c r="A548" s="1"/>
      <c r="B548" s="1"/>
      <c r="C548" s="112" t="s">
        <v>61</v>
      </c>
      <c r="D548" s="113">
        <v>0.85</v>
      </c>
      <c r="E548" s="114">
        <v>104.4</v>
      </c>
      <c r="F548" s="114">
        <v>26.1</v>
      </c>
      <c r="G548" s="115">
        <v>27101</v>
      </c>
      <c r="H548" s="113"/>
      <c r="I548" s="113">
        <v>104.4</v>
      </c>
      <c r="J548" s="114">
        <f>I548/3</f>
        <v>34.800000000000004</v>
      </c>
      <c r="K548" s="113" t="s">
        <v>46</v>
      </c>
      <c r="L548" s="71" t="s">
        <v>40</v>
      </c>
      <c r="M548" s="77"/>
      <c r="N548" s="78"/>
      <c r="O548" s="78"/>
      <c r="P548" s="78"/>
      <c r="Q548" s="78"/>
      <c r="R548" s="78"/>
      <c r="S548" s="78"/>
      <c r="T548" s="78"/>
      <c r="U548" s="78"/>
      <c r="V548" s="78"/>
      <c r="W548" s="79"/>
      <c r="X548" s="22">
        <f>SUM(M548:W548)</f>
        <v>0</v>
      </c>
      <c r="Y548" s="21"/>
      <c r="Z548" s="10"/>
      <c r="AA548" s="10"/>
      <c r="AB548" s="10"/>
      <c r="AC548" s="10"/>
      <c r="AD548" s="10"/>
      <c r="AE548" s="10"/>
      <c r="AF548" s="10"/>
      <c r="AG548" s="10"/>
      <c r="AH548" s="10"/>
      <c r="AI548" s="10"/>
      <c r="AJ548" s="10"/>
      <c r="AK548" s="10"/>
      <c r="AL548" s="10"/>
    </row>
    <row r="549" spans="1:38" ht="12.75" hidden="1">
      <c r="A549" s="1"/>
      <c r="B549" s="1"/>
      <c r="C549" s="113" t="str">
        <f aca="true" t="shared" si="400" ref="C549:J549">C548</f>
        <v>35-13866</v>
      </c>
      <c r="D549" s="113">
        <f t="shared" si="400"/>
        <v>0.85</v>
      </c>
      <c r="E549" s="113">
        <f t="shared" si="400"/>
        <v>104.4</v>
      </c>
      <c r="F549" s="113">
        <f t="shared" si="400"/>
        <v>26.1</v>
      </c>
      <c r="G549" s="115">
        <f t="shared" si="400"/>
        <v>27101</v>
      </c>
      <c r="H549" s="113">
        <f t="shared" si="400"/>
        <v>0</v>
      </c>
      <c r="I549" s="113">
        <f t="shared" si="400"/>
        <v>104.4</v>
      </c>
      <c r="J549" s="114">
        <f t="shared" si="400"/>
        <v>34.800000000000004</v>
      </c>
      <c r="K549" s="113" t="s">
        <v>46</v>
      </c>
      <c r="L549" s="71" t="s">
        <v>41</v>
      </c>
      <c r="M549" s="80"/>
      <c r="N549" s="11"/>
      <c r="O549" s="11"/>
      <c r="P549" s="11"/>
      <c r="Q549" s="11"/>
      <c r="R549" s="11"/>
      <c r="S549" s="11"/>
      <c r="T549" s="11"/>
      <c r="U549" s="11"/>
      <c r="V549" s="11"/>
      <c r="W549" s="81"/>
      <c r="X549" s="22">
        <f>SUM(M549:W549)</f>
        <v>0</v>
      </c>
      <c r="Y549" s="1"/>
      <c r="Z549" s="10"/>
      <c r="AA549" s="10"/>
      <c r="AB549" s="10"/>
      <c r="AC549" s="10"/>
      <c r="AD549" s="10"/>
      <c r="AE549" s="10"/>
      <c r="AF549" s="10"/>
      <c r="AG549" s="10"/>
      <c r="AH549" s="10"/>
      <c r="AI549" s="10"/>
      <c r="AJ549" s="10"/>
      <c r="AK549" s="10"/>
      <c r="AL549" s="10"/>
    </row>
    <row r="550" spans="1:38" ht="15.75" hidden="1">
      <c r="A550" s="1"/>
      <c r="B550" s="1"/>
      <c r="C550" s="14" t="s">
        <v>57</v>
      </c>
      <c r="J550" s="70"/>
      <c r="L550" s="72"/>
      <c r="M550" s="82"/>
      <c r="N550" s="83"/>
      <c r="O550" s="83"/>
      <c r="P550" s="83"/>
      <c r="Q550" s="83"/>
      <c r="R550" s="83"/>
      <c r="S550" s="83"/>
      <c r="T550" s="83"/>
      <c r="U550" s="83"/>
      <c r="V550" s="83"/>
      <c r="W550" s="84"/>
      <c r="Z550" s="83"/>
      <c r="AA550" s="10"/>
      <c r="AB550" s="10"/>
      <c r="AC550" s="10"/>
      <c r="AD550" s="10"/>
      <c r="AE550" s="10"/>
      <c r="AF550" s="10"/>
      <c r="AG550" s="10"/>
      <c r="AH550" s="10"/>
      <c r="AI550" s="10"/>
      <c r="AJ550" s="10"/>
      <c r="AK550" s="10"/>
      <c r="AL550" s="10"/>
    </row>
    <row r="551" spans="1:38" ht="12.75" hidden="1">
      <c r="A551" s="1"/>
      <c r="B551" s="1"/>
      <c r="C551" s="113" t="str">
        <f aca="true" t="shared" si="401" ref="C551:K551">C548</f>
        <v>35-13866</v>
      </c>
      <c r="D551" s="113">
        <f t="shared" si="401"/>
        <v>0.85</v>
      </c>
      <c r="E551" s="113">
        <f t="shared" si="401"/>
        <v>104.4</v>
      </c>
      <c r="F551" s="113">
        <f t="shared" si="401"/>
        <v>26.1</v>
      </c>
      <c r="G551" s="115">
        <f t="shared" si="401"/>
        <v>27101</v>
      </c>
      <c r="H551" s="113">
        <f t="shared" si="401"/>
        <v>0</v>
      </c>
      <c r="I551" s="113">
        <f t="shared" si="401"/>
        <v>104.4</v>
      </c>
      <c r="J551" s="114">
        <f t="shared" si="401"/>
        <v>34.800000000000004</v>
      </c>
      <c r="K551" s="113" t="str">
        <f t="shared" si="401"/>
        <v>SP055158</v>
      </c>
      <c r="L551" s="71" t="s">
        <v>42</v>
      </c>
      <c r="M551" s="80"/>
      <c r="N551" s="11"/>
      <c r="O551" s="11"/>
      <c r="P551" s="11"/>
      <c r="Q551" s="11"/>
      <c r="R551" s="11"/>
      <c r="S551" s="11"/>
      <c r="T551" s="11"/>
      <c r="U551" s="11"/>
      <c r="V551" s="11"/>
      <c r="W551" s="81"/>
      <c r="X551" s="22">
        <f>SUM(M551:W551)</f>
        <v>0</v>
      </c>
      <c r="Y551" s="21"/>
      <c r="Z551" s="83"/>
      <c r="AA551" s="10"/>
      <c r="AB551" s="10"/>
      <c r="AC551" s="10"/>
      <c r="AD551" s="10"/>
      <c r="AE551" s="10"/>
      <c r="AF551" s="10"/>
      <c r="AG551" s="10"/>
      <c r="AH551" s="10"/>
      <c r="AI551" s="10"/>
      <c r="AJ551" s="10"/>
      <c r="AK551" s="10"/>
      <c r="AL551" s="10"/>
    </row>
    <row r="552" spans="1:38" ht="12.75" hidden="1">
      <c r="A552" s="1"/>
      <c r="B552" s="1"/>
      <c r="C552" s="116" t="str">
        <f aca="true" t="shared" si="402" ref="C552:H552">C548</f>
        <v>35-13866</v>
      </c>
      <c r="D552" s="116">
        <f t="shared" si="402"/>
        <v>0.85</v>
      </c>
      <c r="E552" s="116">
        <f t="shared" si="402"/>
        <v>104.4</v>
      </c>
      <c r="F552" s="116">
        <f t="shared" si="402"/>
        <v>26.1</v>
      </c>
      <c r="G552" s="117">
        <f t="shared" si="402"/>
        <v>27101</v>
      </c>
      <c r="H552" s="116">
        <f t="shared" si="402"/>
        <v>0</v>
      </c>
      <c r="I552" s="116">
        <f>I548</f>
        <v>104.4</v>
      </c>
      <c r="J552" s="118">
        <f>J548</f>
        <v>34.800000000000004</v>
      </c>
      <c r="K552" s="116" t="str">
        <f>K549</f>
        <v>SP055158</v>
      </c>
      <c r="L552" s="71" t="s">
        <v>43</v>
      </c>
      <c r="M552" s="85"/>
      <c r="N552" s="86"/>
      <c r="O552" s="86"/>
      <c r="P552" s="86"/>
      <c r="Q552" s="86"/>
      <c r="R552" s="86"/>
      <c r="S552" s="86"/>
      <c r="T552" s="86"/>
      <c r="U552" s="86"/>
      <c r="V552" s="86"/>
      <c r="W552" s="87"/>
      <c r="X552" s="22">
        <f>SUM(M552:W552)</f>
        <v>0</v>
      </c>
      <c r="Y552" s="21"/>
      <c r="Z552" s="83"/>
      <c r="AA552" s="10"/>
      <c r="AB552" s="10"/>
      <c r="AC552" s="10"/>
      <c r="AD552" s="10"/>
      <c r="AE552" s="10"/>
      <c r="AF552" s="10"/>
      <c r="AG552" s="10"/>
      <c r="AH552" s="10"/>
      <c r="AI552" s="10"/>
      <c r="AJ552" s="10"/>
      <c r="AK552" s="10"/>
      <c r="AL552" s="10"/>
    </row>
    <row r="553" spans="1:38" ht="12.75" hidden="1">
      <c r="A553" s="1"/>
      <c r="B553" s="1"/>
      <c r="C553" s="18"/>
      <c r="D553" s="18"/>
      <c r="E553" s="19"/>
      <c r="F553" s="19"/>
      <c r="G553" s="20"/>
      <c r="H553" s="18"/>
      <c r="I553" s="18"/>
      <c r="J553" s="1"/>
      <c r="K553" s="1"/>
      <c r="L553" s="7"/>
      <c r="M553" s="7"/>
      <c r="N553" s="7"/>
      <c r="O553" s="7"/>
      <c r="P553" s="7"/>
      <c r="Q553" s="7"/>
      <c r="R553" s="7"/>
      <c r="S553" s="7"/>
      <c r="T553" s="7"/>
      <c r="U553" s="7"/>
      <c r="V553" s="7"/>
      <c r="W553" s="22"/>
      <c r="X553" s="1"/>
      <c r="Y553" s="1"/>
      <c r="Z553" s="10"/>
      <c r="AA553" s="10"/>
      <c r="AB553" s="10"/>
      <c r="AC553" s="10"/>
      <c r="AD553" s="10"/>
      <c r="AE553" s="10"/>
      <c r="AF553" s="10"/>
      <c r="AG553" s="10"/>
      <c r="AH553" s="10"/>
      <c r="AI553" s="10"/>
      <c r="AJ553" s="10"/>
      <c r="AK553" s="10"/>
      <c r="AL553" s="10"/>
    </row>
    <row r="554" spans="1:38" ht="12.75" hidden="1">
      <c r="A554" s="1"/>
      <c r="B554" s="1"/>
      <c r="C554" s="18"/>
      <c r="D554" s="18"/>
      <c r="E554" s="18"/>
      <c r="F554" s="19"/>
      <c r="G554" s="19"/>
      <c r="H554" s="40"/>
      <c r="I554" s="62"/>
      <c r="J554" s="2"/>
      <c r="K554" s="2"/>
      <c r="L554" s="29" t="s">
        <v>87</v>
      </c>
      <c r="M554" s="128">
        <f>M549-M548</f>
        <v>0</v>
      </c>
      <c r="N554" s="128">
        <f aca="true" t="shared" si="403" ref="N554:W554">N549-N548</f>
        <v>0</v>
      </c>
      <c r="O554" s="128">
        <f t="shared" si="403"/>
        <v>0</v>
      </c>
      <c r="P554" s="128">
        <f t="shared" si="403"/>
        <v>0</v>
      </c>
      <c r="Q554" s="128">
        <f t="shared" si="403"/>
        <v>0</v>
      </c>
      <c r="R554" s="128">
        <f t="shared" si="403"/>
        <v>0</v>
      </c>
      <c r="S554" s="128">
        <f t="shared" si="403"/>
        <v>0</v>
      </c>
      <c r="T554" s="128">
        <f t="shared" si="403"/>
        <v>0</v>
      </c>
      <c r="U554" s="128">
        <f t="shared" si="403"/>
        <v>0</v>
      </c>
      <c r="V554" s="128">
        <f t="shared" si="403"/>
        <v>0</v>
      </c>
      <c r="W554" s="129">
        <f t="shared" si="403"/>
        <v>0</v>
      </c>
      <c r="Z554" s="10"/>
      <c r="AA554" s="12"/>
      <c r="AB554" s="24"/>
      <c r="AC554" s="24"/>
      <c r="AD554" s="24"/>
      <c r="AE554" s="24"/>
      <c r="AF554" s="24"/>
      <c r="AG554" s="24"/>
      <c r="AH554" s="24"/>
      <c r="AI554" s="24"/>
      <c r="AJ554" s="24"/>
      <c r="AK554" s="24"/>
      <c r="AL554" s="24"/>
    </row>
    <row r="555" spans="1:38" ht="12.75" hidden="1">
      <c r="A555" s="1"/>
      <c r="B555" s="1"/>
      <c r="C555" s="18"/>
      <c r="D555" s="18"/>
      <c r="E555" s="18"/>
      <c r="F555" s="19"/>
      <c r="G555" s="19"/>
      <c r="H555" s="20"/>
      <c r="I555" s="64"/>
      <c r="J555" s="36"/>
      <c r="K555" s="37"/>
      <c r="L555" s="38" t="s">
        <v>88</v>
      </c>
      <c r="M555" s="8">
        <f>M552-M551</f>
        <v>0</v>
      </c>
      <c r="N555" s="8">
        <f aca="true" t="shared" si="404" ref="N555:W555">N552-N551</f>
        <v>0</v>
      </c>
      <c r="O555" s="8">
        <f t="shared" si="404"/>
        <v>0</v>
      </c>
      <c r="P555" s="8">
        <f t="shared" si="404"/>
        <v>0</v>
      </c>
      <c r="Q555" s="8">
        <f t="shared" si="404"/>
        <v>0</v>
      </c>
      <c r="R555" s="8">
        <f t="shared" si="404"/>
        <v>0</v>
      </c>
      <c r="S555" s="8">
        <f t="shared" si="404"/>
        <v>0</v>
      </c>
      <c r="T555" s="8">
        <f t="shared" si="404"/>
        <v>0</v>
      </c>
      <c r="U555" s="8">
        <f t="shared" si="404"/>
        <v>0</v>
      </c>
      <c r="V555" s="8">
        <f t="shared" si="404"/>
        <v>0</v>
      </c>
      <c r="W555" s="39">
        <f t="shared" si="404"/>
        <v>0</v>
      </c>
      <c r="Z555" s="10"/>
      <c r="AA555" s="12"/>
      <c r="AB555" s="24"/>
      <c r="AC555" s="24"/>
      <c r="AD555" s="24"/>
      <c r="AE555" s="24"/>
      <c r="AF555" s="24"/>
      <c r="AG555" s="24"/>
      <c r="AH555" s="24"/>
      <c r="AI555" s="24"/>
      <c r="AJ555" s="24"/>
      <c r="AK555" s="24"/>
      <c r="AL555" s="24"/>
    </row>
    <row r="556" spans="1:38" ht="12.75" hidden="1">
      <c r="A556" s="1"/>
      <c r="B556" s="1"/>
      <c r="C556" s="18"/>
      <c r="D556" s="18"/>
      <c r="E556" s="18"/>
      <c r="F556" s="19"/>
      <c r="G556" s="19"/>
      <c r="H556" s="20"/>
      <c r="I556" s="2"/>
      <c r="J556" s="5"/>
      <c r="K556" s="2"/>
      <c r="L556" s="29"/>
      <c r="M556" s="30"/>
      <c r="N556" s="30"/>
      <c r="O556" s="30"/>
      <c r="P556" s="30"/>
      <c r="Q556" s="30"/>
      <c r="R556" s="30"/>
      <c r="S556" s="30"/>
      <c r="T556" s="30"/>
      <c r="U556" s="30"/>
      <c r="V556" s="30"/>
      <c r="W556" s="30"/>
      <c r="Z556" s="10"/>
      <c r="AA556" s="12"/>
      <c r="AB556" s="24"/>
      <c r="AC556" s="24"/>
      <c r="AD556" s="24"/>
      <c r="AE556" s="24"/>
      <c r="AF556" s="24"/>
      <c r="AG556" s="24"/>
      <c r="AH556" s="24"/>
      <c r="AI556" s="24"/>
      <c r="AJ556" s="24"/>
      <c r="AK556" s="24"/>
      <c r="AL556" s="24"/>
    </row>
    <row r="557" spans="1:38" ht="15.75" hidden="1">
      <c r="A557" s="1"/>
      <c r="B557" s="1"/>
      <c r="C557" s="14" t="s">
        <v>75</v>
      </c>
      <c r="E557" s="41"/>
      <c r="F557" s="43"/>
      <c r="G557" s="9"/>
      <c r="H557" s="42"/>
      <c r="I557" s="44"/>
      <c r="Z557" s="83"/>
      <c r="AA557" s="83"/>
      <c r="AB557" s="83"/>
      <c r="AC557" s="83"/>
      <c r="AD557" s="83"/>
      <c r="AE557" s="83"/>
      <c r="AF557" s="83"/>
      <c r="AG557" s="83"/>
      <c r="AH557" s="83"/>
      <c r="AI557" s="83"/>
      <c r="AJ557" s="83"/>
      <c r="AK557" s="83"/>
      <c r="AL557" s="83"/>
    </row>
    <row r="558" spans="1:38" ht="12.75" hidden="1">
      <c r="A558" s="1"/>
      <c r="B558" s="1"/>
      <c r="M558" t="str">
        <f>"Impact by Reach (AF/"&amp;$F$3</f>
        <v>Impact by Reach (AF/Annum)</v>
      </c>
      <c r="Z558" s="83"/>
      <c r="AA558" s="83"/>
      <c r="AB558" s="83"/>
      <c r="AC558" s="83"/>
      <c r="AD558" s="83"/>
      <c r="AE558" s="83"/>
      <c r="AF558" s="83"/>
      <c r="AG558" s="83"/>
      <c r="AH558" s="83"/>
      <c r="AI558" s="83"/>
      <c r="AJ558" s="83"/>
      <c r="AK558" s="83"/>
      <c r="AL558" s="83"/>
    </row>
    <row r="559" spans="1:38" ht="12.75" hidden="1">
      <c r="A559" s="1"/>
      <c r="B559" s="1"/>
      <c r="C559" s="2" t="s">
        <v>0</v>
      </c>
      <c r="D559" s="2" t="s">
        <v>1</v>
      </c>
      <c r="E559" s="2" t="s">
        <v>48</v>
      </c>
      <c r="F559" s="2" t="s">
        <v>5</v>
      </c>
      <c r="G559" s="2" t="s">
        <v>6</v>
      </c>
      <c r="H559" s="2" t="s">
        <v>8</v>
      </c>
      <c r="I559" s="198" t="s">
        <v>35</v>
      </c>
      <c r="J559" s="198"/>
      <c r="K559" s="5" t="s">
        <v>10</v>
      </c>
      <c r="M559" s="2" t="s">
        <v>12</v>
      </c>
      <c r="N559" s="2" t="s">
        <v>13</v>
      </c>
      <c r="O559" s="2" t="s">
        <v>14</v>
      </c>
      <c r="P559" s="2" t="s">
        <v>15</v>
      </c>
      <c r="Q559" s="2" t="s">
        <v>16</v>
      </c>
      <c r="R559" s="2" t="s">
        <v>17</v>
      </c>
      <c r="S559" s="2" t="s">
        <v>18</v>
      </c>
      <c r="T559" s="2" t="s">
        <v>19</v>
      </c>
      <c r="U559" s="2" t="s">
        <v>20</v>
      </c>
      <c r="V559" s="2" t="s">
        <v>21</v>
      </c>
      <c r="W559" s="2" t="s">
        <v>22</v>
      </c>
      <c r="Z559" s="83"/>
      <c r="AA559" s="83"/>
      <c r="AB559" s="83"/>
      <c r="AC559" s="83"/>
      <c r="AD559" s="83"/>
      <c r="AE559" s="83"/>
      <c r="AF559" s="83"/>
      <c r="AG559" s="83"/>
      <c r="AH559" s="83"/>
      <c r="AI559" s="83"/>
      <c r="AJ559" s="83"/>
      <c r="AK559" s="83"/>
      <c r="AL559" s="83"/>
    </row>
    <row r="560" spans="1:38" ht="13.5" hidden="1" thickBot="1">
      <c r="A560" s="1"/>
      <c r="B560" s="1"/>
      <c r="C560" s="3"/>
      <c r="D560" s="3" t="s">
        <v>2</v>
      </c>
      <c r="E560" s="3" t="s">
        <v>3</v>
      </c>
      <c r="F560" s="3" t="s">
        <v>4</v>
      </c>
      <c r="G560" s="3" t="s">
        <v>7</v>
      </c>
      <c r="H560" s="3" t="s">
        <v>9</v>
      </c>
      <c r="I560" s="69" t="s">
        <v>44</v>
      </c>
      <c r="J560" s="68" t="s">
        <v>45</v>
      </c>
      <c r="K560" s="6" t="s">
        <v>11</v>
      </c>
      <c r="M560" s="3" t="s">
        <v>23</v>
      </c>
      <c r="N560" s="3" t="s">
        <v>24</v>
      </c>
      <c r="O560" s="3" t="s">
        <v>25</v>
      </c>
      <c r="P560" s="3" t="s">
        <v>26</v>
      </c>
      <c r="Q560" s="3" t="s">
        <v>27</v>
      </c>
      <c r="R560" s="3" t="s">
        <v>28</v>
      </c>
      <c r="S560" s="3" t="s">
        <v>19</v>
      </c>
      <c r="T560" s="3"/>
      <c r="U560" s="3" t="s">
        <v>21</v>
      </c>
      <c r="V560" s="3"/>
      <c r="W560" s="3" t="s">
        <v>29</v>
      </c>
      <c r="Z560" s="83"/>
      <c r="AA560" s="83"/>
      <c r="AB560" s="83"/>
      <c r="AC560" s="83"/>
      <c r="AD560" s="83"/>
      <c r="AE560" s="83"/>
      <c r="AF560" s="83"/>
      <c r="AG560" s="83"/>
      <c r="AH560" s="83"/>
      <c r="AI560" s="83"/>
      <c r="AJ560" s="83"/>
      <c r="AK560" s="83"/>
      <c r="AL560" s="83"/>
    </row>
    <row r="561" spans="1:38" ht="16.5" hidden="1" thickTop="1">
      <c r="A561" s="1"/>
      <c r="B561" s="1"/>
      <c r="C561" s="14" t="s">
        <v>56</v>
      </c>
      <c r="D561" s="10"/>
      <c r="E561" s="10"/>
      <c r="F561" s="10"/>
      <c r="G561" s="10"/>
      <c r="H561" s="10"/>
      <c r="I561" s="10"/>
      <c r="J561" s="10"/>
      <c r="K561" s="4"/>
      <c r="M561" s="10"/>
      <c r="N561" s="10"/>
      <c r="O561" s="10"/>
      <c r="P561" s="10"/>
      <c r="Q561" s="10"/>
      <c r="R561" s="10"/>
      <c r="S561" s="10"/>
      <c r="T561" s="10"/>
      <c r="U561" s="10"/>
      <c r="V561" s="10"/>
      <c r="W561" s="10"/>
      <c r="Z561" s="83"/>
      <c r="AA561" s="83"/>
      <c r="AB561" s="83"/>
      <c r="AC561" s="83"/>
      <c r="AD561" s="83"/>
      <c r="AE561" s="83"/>
      <c r="AF561" s="83"/>
      <c r="AG561" s="83"/>
      <c r="AH561" s="83"/>
      <c r="AI561" s="83"/>
      <c r="AJ561" s="83"/>
      <c r="AK561" s="83"/>
      <c r="AL561" s="83"/>
    </row>
    <row r="562" spans="1:38" ht="12.75" hidden="1">
      <c r="A562" s="1"/>
      <c r="B562" s="1"/>
      <c r="C562" s="112" t="s">
        <v>63</v>
      </c>
      <c r="D562" s="113">
        <v>0.23</v>
      </c>
      <c r="E562" s="114">
        <v>98.8</v>
      </c>
      <c r="F562" s="114">
        <v>24.7</v>
      </c>
      <c r="G562" s="115">
        <v>22452</v>
      </c>
      <c r="H562" s="113"/>
      <c r="I562" s="113">
        <v>98.8</v>
      </c>
      <c r="J562" s="114">
        <f>I562/3</f>
        <v>32.93333333333333</v>
      </c>
      <c r="K562" s="113" t="s">
        <v>46</v>
      </c>
      <c r="L562" s="71" t="s">
        <v>40</v>
      </c>
      <c r="M562" s="77"/>
      <c r="N562" s="78"/>
      <c r="O562" s="78"/>
      <c r="P562" s="78"/>
      <c r="Q562" s="78"/>
      <c r="R562" s="78"/>
      <c r="S562" s="78"/>
      <c r="T562" s="78"/>
      <c r="U562" s="78"/>
      <c r="V562" s="78"/>
      <c r="W562" s="79"/>
      <c r="X562" s="22">
        <f>SUM(M562:W562)</f>
        <v>0</v>
      </c>
      <c r="Y562" s="21"/>
      <c r="Z562" s="10"/>
      <c r="AA562" s="10"/>
      <c r="AB562" s="10"/>
      <c r="AC562" s="10"/>
      <c r="AD562" s="10"/>
      <c r="AE562" s="10"/>
      <c r="AF562" s="10"/>
      <c r="AG562" s="10"/>
      <c r="AH562" s="10"/>
      <c r="AI562" s="10"/>
      <c r="AJ562" s="10"/>
      <c r="AK562" s="10"/>
      <c r="AL562" s="10"/>
    </row>
    <row r="563" spans="1:38" ht="12.75" hidden="1">
      <c r="A563" s="1"/>
      <c r="B563" s="1"/>
      <c r="C563" s="113" t="str">
        <f aca="true" t="shared" si="405" ref="C563:J563">C562</f>
        <v>35-13872</v>
      </c>
      <c r="D563" s="113">
        <f t="shared" si="405"/>
        <v>0.23</v>
      </c>
      <c r="E563" s="113">
        <f t="shared" si="405"/>
        <v>98.8</v>
      </c>
      <c r="F563" s="113">
        <f t="shared" si="405"/>
        <v>24.7</v>
      </c>
      <c r="G563" s="115">
        <f t="shared" si="405"/>
        <v>22452</v>
      </c>
      <c r="H563" s="113">
        <f t="shared" si="405"/>
        <v>0</v>
      </c>
      <c r="I563" s="113">
        <f t="shared" si="405"/>
        <v>98.8</v>
      </c>
      <c r="J563" s="114">
        <f t="shared" si="405"/>
        <v>32.93333333333333</v>
      </c>
      <c r="K563" s="113" t="s">
        <v>46</v>
      </c>
      <c r="L563" s="71" t="s">
        <v>41</v>
      </c>
      <c r="M563" s="80"/>
      <c r="N563" s="11"/>
      <c r="O563" s="11"/>
      <c r="P563" s="11"/>
      <c r="Q563" s="11"/>
      <c r="R563" s="11"/>
      <c r="S563" s="11"/>
      <c r="T563" s="11"/>
      <c r="U563" s="11"/>
      <c r="V563" s="11"/>
      <c r="W563" s="81"/>
      <c r="X563" s="22">
        <f>SUM(M563:W563)</f>
        <v>0</v>
      </c>
      <c r="Y563" s="1"/>
      <c r="Z563" s="10"/>
      <c r="AA563" s="10"/>
      <c r="AB563" s="10"/>
      <c r="AC563" s="10"/>
      <c r="AD563" s="10"/>
      <c r="AE563" s="10"/>
      <c r="AF563" s="10"/>
      <c r="AG563" s="10"/>
      <c r="AH563" s="10"/>
      <c r="AI563" s="10"/>
      <c r="AJ563" s="10"/>
      <c r="AK563" s="10"/>
      <c r="AL563" s="10"/>
    </row>
    <row r="564" spans="1:38" ht="15.75" hidden="1">
      <c r="A564" s="1"/>
      <c r="B564" s="1"/>
      <c r="C564" s="14" t="s">
        <v>57</v>
      </c>
      <c r="J564" s="70"/>
      <c r="L564" s="72"/>
      <c r="M564" s="82"/>
      <c r="N564" s="83"/>
      <c r="O564" s="83"/>
      <c r="P564" s="83"/>
      <c r="Q564" s="83"/>
      <c r="R564" s="83"/>
      <c r="S564" s="83"/>
      <c r="T564" s="83"/>
      <c r="U564" s="83"/>
      <c r="V564" s="83"/>
      <c r="W564" s="84"/>
      <c r="Z564" s="83"/>
      <c r="AA564" s="10"/>
      <c r="AB564" s="10"/>
      <c r="AC564" s="10"/>
      <c r="AD564" s="10"/>
      <c r="AE564" s="10"/>
      <c r="AF564" s="10"/>
      <c r="AG564" s="10"/>
      <c r="AH564" s="10"/>
      <c r="AI564" s="10"/>
      <c r="AJ564" s="10"/>
      <c r="AK564" s="10"/>
      <c r="AL564" s="10"/>
    </row>
    <row r="565" spans="1:38" ht="12.75" hidden="1">
      <c r="A565" s="1"/>
      <c r="B565" s="1"/>
      <c r="C565" s="113" t="str">
        <f aca="true" t="shared" si="406" ref="C565:K565">C562</f>
        <v>35-13872</v>
      </c>
      <c r="D565" s="113">
        <f t="shared" si="406"/>
        <v>0.23</v>
      </c>
      <c r="E565" s="113">
        <f t="shared" si="406"/>
        <v>98.8</v>
      </c>
      <c r="F565" s="113">
        <f t="shared" si="406"/>
        <v>24.7</v>
      </c>
      <c r="G565" s="115">
        <f t="shared" si="406"/>
        <v>22452</v>
      </c>
      <c r="H565" s="113">
        <f t="shared" si="406"/>
        <v>0</v>
      </c>
      <c r="I565" s="113">
        <f t="shared" si="406"/>
        <v>98.8</v>
      </c>
      <c r="J565" s="114">
        <f t="shared" si="406"/>
        <v>32.93333333333333</v>
      </c>
      <c r="K565" s="113" t="str">
        <f t="shared" si="406"/>
        <v>SP055158</v>
      </c>
      <c r="L565" s="71" t="s">
        <v>42</v>
      </c>
      <c r="M565" s="80"/>
      <c r="N565" s="11"/>
      <c r="O565" s="11"/>
      <c r="P565" s="11"/>
      <c r="Q565" s="11"/>
      <c r="R565" s="11"/>
      <c r="S565" s="11"/>
      <c r="T565" s="11"/>
      <c r="U565" s="11"/>
      <c r="V565" s="11"/>
      <c r="W565" s="81"/>
      <c r="X565" s="22">
        <f>SUM(M565:W565)</f>
        <v>0</v>
      </c>
      <c r="Y565" s="21"/>
      <c r="Z565" s="83"/>
      <c r="AA565" s="10"/>
      <c r="AB565" s="10"/>
      <c r="AC565" s="10"/>
      <c r="AD565" s="10"/>
      <c r="AE565" s="10"/>
      <c r="AF565" s="10"/>
      <c r="AG565" s="10"/>
      <c r="AH565" s="10"/>
      <c r="AI565" s="10"/>
      <c r="AJ565" s="10"/>
      <c r="AK565" s="10"/>
      <c r="AL565" s="10"/>
    </row>
    <row r="566" spans="1:38" ht="12.75" hidden="1">
      <c r="A566" s="1"/>
      <c r="B566" s="1"/>
      <c r="C566" s="116" t="str">
        <f aca="true" t="shared" si="407" ref="C566:H566">C562</f>
        <v>35-13872</v>
      </c>
      <c r="D566" s="116">
        <f t="shared" si="407"/>
        <v>0.23</v>
      </c>
      <c r="E566" s="116">
        <f t="shared" si="407"/>
        <v>98.8</v>
      </c>
      <c r="F566" s="116">
        <f t="shared" si="407"/>
        <v>24.7</v>
      </c>
      <c r="G566" s="117">
        <f t="shared" si="407"/>
        <v>22452</v>
      </c>
      <c r="H566" s="116">
        <f t="shared" si="407"/>
        <v>0</v>
      </c>
      <c r="I566" s="116">
        <f>I562</f>
        <v>98.8</v>
      </c>
      <c r="J566" s="118">
        <f>J562</f>
        <v>32.93333333333333</v>
      </c>
      <c r="K566" s="116" t="str">
        <f>K563</f>
        <v>SP055158</v>
      </c>
      <c r="L566" s="71" t="s">
        <v>43</v>
      </c>
      <c r="M566" s="85"/>
      <c r="N566" s="86"/>
      <c r="O566" s="86"/>
      <c r="P566" s="86"/>
      <c r="Q566" s="86"/>
      <c r="R566" s="86"/>
      <c r="S566" s="86"/>
      <c r="T566" s="86"/>
      <c r="U566" s="86"/>
      <c r="V566" s="86"/>
      <c r="W566" s="87"/>
      <c r="X566" s="22">
        <f>SUM(M566:W566)</f>
        <v>0</v>
      </c>
      <c r="Y566" s="21"/>
      <c r="Z566" s="83"/>
      <c r="AA566" s="10"/>
      <c r="AB566" s="10"/>
      <c r="AC566" s="10"/>
      <c r="AD566" s="10"/>
      <c r="AE566" s="10"/>
      <c r="AF566" s="10"/>
      <c r="AG566" s="10"/>
      <c r="AH566" s="10"/>
      <c r="AI566" s="10"/>
      <c r="AJ566" s="10"/>
      <c r="AK566" s="10"/>
      <c r="AL566" s="10"/>
    </row>
    <row r="567" spans="1:38" ht="12.75" hidden="1">
      <c r="A567" s="1"/>
      <c r="B567" s="1"/>
      <c r="C567" s="18"/>
      <c r="D567" s="18"/>
      <c r="E567" s="19"/>
      <c r="F567" s="19"/>
      <c r="G567" s="20"/>
      <c r="H567" s="18"/>
      <c r="I567" s="18"/>
      <c r="J567" s="1"/>
      <c r="K567" s="1"/>
      <c r="L567" s="7"/>
      <c r="M567" s="7"/>
      <c r="N567" s="7"/>
      <c r="O567" s="7"/>
      <c r="P567" s="7"/>
      <c r="Q567" s="7"/>
      <c r="R567" s="7"/>
      <c r="S567" s="7"/>
      <c r="T567" s="7"/>
      <c r="U567" s="7"/>
      <c r="V567" s="7"/>
      <c r="W567" s="22"/>
      <c r="X567" s="1"/>
      <c r="Y567" s="1"/>
      <c r="Z567" s="10"/>
      <c r="AA567" s="10"/>
      <c r="AB567" s="10"/>
      <c r="AC567" s="10"/>
      <c r="AD567" s="10"/>
      <c r="AE567" s="10"/>
      <c r="AF567" s="10"/>
      <c r="AG567" s="10"/>
      <c r="AH567" s="10"/>
      <c r="AI567" s="10"/>
      <c r="AJ567" s="10"/>
      <c r="AK567" s="10"/>
      <c r="AL567" s="10"/>
    </row>
    <row r="568" spans="1:38" ht="12.75" hidden="1">
      <c r="A568" s="1"/>
      <c r="B568" s="1"/>
      <c r="C568" s="18"/>
      <c r="D568" s="18"/>
      <c r="E568" s="18"/>
      <c r="F568" s="19"/>
      <c r="G568" s="19"/>
      <c r="H568" s="40"/>
      <c r="I568" s="62"/>
      <c r="J568" s="2"/>
      <c r="K568" s="2"/>
      <c r="L568" s="29" t="s">
        <v>87</v>
      </c>
      <c r="M568" s="128">
        <f>M563-M562</f>
        <v>0</v>
      </c>
      <c r="N568" s="128">
        <f aca="true" t="shared" si="408" ref="N568:W568">N563-N562</f>
        <v>0</v>
      </c>
      <c r="O568" s="128">
        <f t="shared" si="408"/>
        <v>0</v>
      </c>
      <c r="P568" s="128">
        <f t="shared" si="408"/>
        <v>0</v>
      </c>
      <c r="Q568" s="128">
        <f t="shared" si="408"/>
        <v>0</v>
      </c>
      <c r="R568" s="128">
        <f t="shared" si="408"/>
        <v>0</v>
      </c>
      <c r="S568" s="128">
        <f t="shared" si="408"/>
        <v>0</v>
      </c>
      <c r="T568" s="128">
        <f t="shared" si="408"/>
        <v>0</v>
      </c>
      <c r="U568" s="128">
        <f t="shared" si="408"/>
        <v>0</v>
      </c>
      <c r="V568" s="128">
        <f t="shared" si="408"/>
        <v>0</v>
      </c>
      <c r="W568" s="129">
        <f t="shared" si="408"/>
        <v>0</v>
      </c>
      <c r="Z568" s="10"/>
      <c r="AA568" s="12"/>
      <c r="AB568" s="24"/>
      <c r="AC568" s="24"/>
      <c r="AD568" s="24"/>
      <c r="AE568" s="24"/>
      <c r="AF568" s="24"/>
      <c r="AG568" s="24"/>
      <c r="AH568" s="24"/>
      <c r="AI568" s="24"/>
      <c r="AJ568" s="24"/>
      <c r="AK568" s="24"/>
      <c r="AL568" s="24"/>
    </row>
    <row r="569" spans="1:38" ht="12.75" hidden="1">
      <c r="A569" s="1"/>
      <c r="B569" s="1"/>
      <c r="C569" s="18"/>
      <c r="D569" s="18"/>
      <c r="E569" s="18"/>
      <c r="F569" s="19"/>
      <c r="G569" s="19"/>
      <c r="H569" s="20"/>
      <c r="I569" s="64"/>
      <c r="J569" s="36"/>
      <c r="K569" s="37"/>
      <c r="L569" s="38" t="s">
        <v>88</v>
      </c>
      <c r="M569" s="8">
        <f>M566-M565</f>
        <v>0</v>
      </c>
      <c r="N569" s="8">
        <f aca="true" t="shared" si="409" ref="N569:W569">N566-N565</f>
        <v>0</v>
      </c>
      <c r="O569" s="8">
        <f t="shared" si="409"/>
        <v>0</v>
      </c>
      <c r="P569" s="8">
        <f t="shared" si="409"/>
        <v>0</v>
      </c>
      <c r="Q569" s="8">
        <f t="shared" si="409"/>
        <v>0</v>
      </c>
      <c r="R569" s="8">
        <f t="shared" si="409"/>
        <v>0</v>
      </c>
      <c r="S569" s="8">
        <f t="shared" si="409"/>
        <v>0</v>
      </c>
      <c r="T569" s="8">
        <f t="shared" si="409"/>
        <v>0</v>
      </c>
      <c r="U569" s="8">
        <f t="shared" si="409"/>
        <v>0</v>
      </c>
      <c r="V569" s="8">
        <f t="shared" si="409"/>
        <v>0</v>
      </c>
      <c r="W569" s="39">
        <f t="shared" si="409"/>
        <v>0</v>
      </c>
      <c r="Z569" s="10"/>
      <c r="AA569" s="12"/>
      <c r="AB569" s="24"/>
      <c r="AC569" s="24"/>
      <c r="AD569" s="24"/>
      <c r="AE569" s="24"/>
      <c r="AF569" s="24"/>
      <c r="AG569" s="24"/>
      <c r="AH569" s="24"/>
      <c r="AI569" s="24"/>
      <c r="AJ569" s="24"/>
      <c r="AK569" s="24"/>
      <c r="AL569" s="24"/>
    </row>
    <row r="570" spans="1:38" ht="12.75" hidden="1">
      <c r="A570" s="1"/>
      <c r="B570" s="1"/>
      <c r="C570" s="18"/>
      <c r="D570" s="18"/>
      <c r="E570" s="18"/>
      <c r="F570" s="19"/>
      <c r="G570" s="19"/>
      <c r="H570" s="20"/>
      <c r="I570" s="2"/>
      <c r="J570" s="5"/>
      <c r="K570" s="2"/>
      <c r="L570" s="29"/>
      <c r="M570" s="30"/>
      <c r="N570" s="30"/>
      <c r="O570" s="30"/>
      <c r="P570" s="30"/>
      <c r="Q570" s="30"/>
      <c r="R570" s="30"/>
      <c r="S570" s="30"/>
      <c r="T570" s="30"/>
      <c r="U570" s="30"/>
      <c r="V570" s="30"/>
      <c r="W570" s="30"/>
      <c r="Z570" s="10"/>
      <c r="AA570" s="12"/>
      <c r="AB570" s="24"/>
      <c r="AC570" s="24"/>
      <c r="AD570" s="24"/>
      <c r="AE570" s="24"/>
      <c r="AF570" s="24"/>
      <c r="AG570" s="24"/>
      <c r="AH570" s="24"/>
      <c r="AI570" s="24"/>
      <c r="AJ570" s="24"/>
      <c r="AK570" s="24"/>
      <c r="AL570" s="24"/>
    </row>
    <row r="571" spans="3:24" ht="15.75">
      <c r="C571" s="57" t="s">
        <v>52</v>
      </c>
      <c r="D571" s="49"/>
      <c r="E571" s="50"/>
      <c r="F571" s="50"/>
      <c r="G571" s="51"/>
      <c r="H571" s="49"/>
      <c r="I571" s="49"/>
      <c r="J571" s="53"/>
      <c r="K571" s="54"/>
      <c r="L571" s="52"/>
      <c r="M571" s="52"/>
      <c r="N571" s="52"/>
      <c r="O571" s="52"/>
      <c r="P571" s="52"/>
      <c r="Q571" s="52"/>
      <c r="R571" s="52"/>
      <c r="S571" s="52"/>
      <c r="T571" s="52"/>
      <c r="U571" s="52"/>
      <c r="V571" s="52"/>
      <c r="W571" s="55"/>
      <c r="X571" s="56"/>
    </row>
    <row r="573" spans="13:23" ht="12.75">
      <c r="M573" s="58" t="s">
        <v>39</v>
      </c>
      <c r="N573" s="11"/>
      <c r="O573" s="11"/>
      <c r="P573" s="11"/>
      <c r="Q573" s="11"/>
      <c r="R573" s="11"/>
      <c r="S573" s="11"/>
      <c r="T573" s="11"/>
      <c r="U573" s="11"/>
      <c r="V573" s="11"/>
      <c r="W573" s="11"/>
    </row>
    <row r="574" spans="13:23" ht="12.75">
      <c r="M574" s="9" t="str">
        <f>"Impact by Reach (AF/"&amp;$F$3</f>
        <v>Impact by Reach (AF/Annum)</v>
      </c>
      <c r="N574" s="11"/>
      <c r="O574" s="11"/>
      <c r="P574" s="11"/>
      <c r="Q574" s="11"/>
      <c r="R574" s="11"/>
      <c r="S574" s="11"/>
      <c r="T574" s="11"/>
      <c r="U574" s="11"/>
      <c r="V574" s="11"/>
      <c r="W574" s="11"/>
    </row>
    <row r="575" spans="13:23" ht="12.75">
      <c r="M575" s="2" t="s">
        <v>12</v>
      </c>
      <c r="N575" s="2" t="s">
        <v>13</v>
      </c>
      <c r="O575" s="2" t="s">
        <v>14</v>
      </c>
      <c r="P575" s="2" t="s">
        <v>15</v>
      </c>
      <c r="Q575" s="2" t="s">
        <v>16</v>
      </c>
      <c r="R575" s="2" t="s">
        <v>17</v>
      </c>
      <c r="S575" s="2" t="s">
        <v>18</v>
      </c>
      <c r="T575" s="2" t="s">
        <v>19</v>
      </c>
      <c r="U575" s="2" t="s">
        <v>20</v>
      </c>
      <c r="V575" s="2" t="s">
        <v>21</v>
      </c>
      <c r="W575" s="2" t="s">
        <v>22</v>
      </c>
    </row>
    <row r="576" spans="13:23" ht="13.5" thickBot="1">
      <c r="M576" s="3" t="s">
        <v>23</v>
      </c>
      <c r="N576" s="3" t="s">
        <v>24</v>
      </c>
      <c r="O576" s="3" t="s">
        <v>25</v>
      </c>
      <c r="P576" s="3" t="s">
        <v>26</v>
      </c>
      <c r="Q576" s="3" t="s">
        <v>27</v>
      </c>
      <c r="R576" s="3" t="s">
        <v>28</v>
      </c>
      <c r="S576" s="3" t="s">
        <v>19</v>
      </c>
      <c r="T576" s="3"/>
      <c r="U576" s="3" t="s">
        <v>21</v>
      </c>
      <c r="V576" s="3"/>
      <c r="W576" s="3" t="s">
        <v>29</v>
      </c>
    </row>
    <row r="577" spans="12:23" ht="13.5" thickTop="1">
      <c r="L577" s="120" t="s">
        <v>70</v>
      </c>
      <c r="M577" s="7">
        <f>M473</f>
        <v>0</v>
      </c>
      <c r="N577" s="7">
        <f aca="true" t="shared" si="410" ref="N577:W577">N473</f>
        <v>0</v>
      </c>
      <c r="O577" s="7">
        <f t="shared" si="410"/>
        <v>20.255449295043945</v>
      </c>
      <c r="P577" s="7">
        <f t="shared" si="410"/>
        <v>21.86343765258789</v>
      </c>
      <c r="Q577" s="7">
        <f t="shared" si="410"/>
        <v>0</v>
      </c>
      <c r="R577" s="7">
        <f t="shared" si="410"/>
        <v>0</v>
      </c>
      <c r="S577" s="7">
        <f t="shared" si="410"/>
        <v>0</v>
      </c>
      <c r="T577" s="7">
        <f t="shared" si="410"/>
        <v>0</v>
      </c>
      <c r="U577" s="7">
        <f t="shared" si="410"/>
        <v>0</v>
      </c>
      <c r="V577" s="7">
        <f t="shared" si="410"/>
        <v>0</v>
      </c>
      <c r="W577" s="7">
        <f t="shared" si="410"/>
        <v>0</v>
      </c>
    </row>
    <row r="578" spans="10:23" ht="12.75">
      <c r="J578" s="124"/>
      <c r="K578" s="124"/>
      <c r="L578" s="119" t="s">
        <v>71</v>
      </c>
      <c r="M578" s="8">
        <f>SUM(M512,M526,M540,M554,M568)</f>
        <v>0</v>
      </c>
      <c r="N578" s="8">
        <f aca="true" t="shared" si="411" ref="N578:W578">SUM(N512,N526,N540,N554,N568)</f>
        <v>0</v>
      </c>
      <c r="O578" s="8">
        <f t="shared" si="411"/>
        <v>0</v>
      </c>
      <c r="P578" s="8">
        <f t="shared" si="411"/>
        <v>0</v>
      </c>
      <c r="Q578" s="8">
        <f t="shared" si="411"/>
        <v>0</v>
      </c>
      <c r="R578" s="8">
        <f t="shared" si="411"/>
        <v>0</v>
      </c>
      <c r="S578" s="8">
        <f t="shared" si="411"/>
        <v>0</v>
      </c>
      <c r="T578" s="8">
        <f t="shared" si="411"/>
        <v>0</v>
      </c>
      <c r="U578" s="8">
        <f t="shared" si="411"/>
        <v>0</v>
      </c>
      <c r="V578" s="8">
        <f t="shared" si="411"/>
        <v>0</v>
      </c>
      <c r="W578" s="8">
        <f t="shared" si="411"/>
        <v>0</v>
      </c>
    </row>
    <row r="579" spans="13:23" ht="12.75">
      <c r="M579" s="11">
        <f>SUM(M577:M578)</f>
        <v>0</v>
      </c>
      <c r="N579" s="11">
        <f aca="true" t="shared" si="412" ref="N579:W579">SUM(N577:N578)</f>
        <v>0</v>
      </c>
      <c r="O579" s="11">
        <f t="shared" si="412"/>
        <v>20.255449295043945</v>
      </c>
      <c r="P579" s="11">
        <f t="shared" si="412"/>
        <v>21.86343765258789</v>
      </c>
      <c r="Q579" s="11">
        <f t="shared" si="412"/>
        <v>0</v>
      </c>
      <c r="R579" s="11">
        <f t="shared" si="412"/>
        <v>0</v>
      </c>
      <c r="S579" s="11">
        <f t="shared" si="412"/>
        <v>0</v>
      </c>
      <c r="T579" s="11">
        <f t="shared" si="412"/>
        <v>0</v>
      </c>
      <c r="U579" s="11">
        <f t="shared" si="412"/>
        <v>0</v>
      </c>
      <c r="V579" s="11">
        <f t="shared" si="412"/>
        <v>0</v>
      </c>
      <c r="W579" s="11">
        <f t="shared" si="412"/>
        <v>0</v>
      </c>
    </row>
    <row r="583" spans="11:24" ht="12.75">
      <c r="K583" s="83"/>
      <c r="L583" s="83"/>
      <c r="M583" s="83"/>
      <c r="N583" s="83"/>
      <c r="O583" s="83"/>
      <c r="P583" s="83"/>
      <c r="Q583" s="83"/>
      <c r="R583" s="83"/>
      <c r="S583" s="83"/>
      <c r="T583" s="83"/>
      <c r="U583" s="83"/>
      <c r="V583" s="83"/>
      <c r="W583" s="83"/>
      <c r="X583" s="83"/>
    </row>
    <row r="584" spans="11:24" ht="12.75">
      <c r="K584" s="83"/>
      <c r="L584" s="12"/>
      <c r="M584" s="11"/>
      <c r="N584" s="11"/>
      <c r="O584" s="11"/>
      <c r="P584" s="11"/>
      <c r="Q584" s="11"/>
      <c r="R584" s="11"/>
      <c r="S584" s="11"/>
      <c r="T584" s="11"/>
      <c r="U584" s="11"/>
      <c r="V584" s="11"/>
      <c r="W584" s="11"/>
      <c r="X584" s="83"/>
    </row>
    <row r="585" spans="11:24" ht="12.75">
      <c r="K585" s="83"/>
      <c r="L585" s="83"/>
      <c r="M585" s="11"/>
      <c r="N585" s="11"/>
      <c r="O585" s="11"/>
      <c r="P585" s="11"/>
      <c r="Q585" s="11"/>
      <c r="R585" s="11"/>
      <c r="S585" s="11"/>
      <c r="T585" s="11"/>
      <c r="U585" s="11"/>
      <c r="V585" s="11"/>
      <c r="W585" s="11"/>
      <c r="X585" s="83"/>
    </row>
    <row r="586" spans="11:24" ht="12.75">
      <c r="K586" s="83"/>
      <c r="L586" s="83"/>
      <c r="M586" s="83"/>
      <c r="N586" s="83"/>
      <c r="O586" s="83"/>
      <c r="P586" s="83"/>
      <c r="Q586" s="83"/>
      <c r="R586" s="83"/>
      <c r="S586" s="83"/>
      <c r="T586" s="83"/>
      <c r="U586" s="83"/>
      <c r="V586" s="83"/>
      <c r="W586" s="83"/>
      <c r="X586" s="83"/>
    </row>
    <row r="587" spans="11:24" ht="12.75">
      <c r="K587" s="83"/>
      <c r="L587" s="83"/>
      <c r="M587" s="11"/>
      <c r="N587" s="11"/>
      <c r="O587" s="11"/>
      <c r="P587" s="11"/>
      <c r="Q587" s="11"/>
      <c r="R587" s="11"/>
      <c r="S587" s="11"/>
      <c r="T587" s="11"/>
      <c r="U587" s="11"/>
      <c r="V587" s="11"/>
      <c r="W587" s="11"/>
      <c r="X587" s="83"/>
    </row>
    <row r="588" spans="11:24" ht="12.75">
      <c r="K588" s="83"/>
      <c r="L588" s="83"/>
      <c r="M588" s="11"/>
      <c r="N588" s="11"/>
      <c r="O588" s="11"/>
      <c r="P588" s="11"/>
      <c r="Q588" s="11"/>
      <c r="R588" s="11"/>
      <c r="S588" s="11"/>
      <c r="T588" s="11"/>
      <c r="U588" s="11"/>
      <c r="V588" s="11"/>
      <c r="W588" s="11"/>
      <c r="X588" s="83"/>
    </row>
    <row r="589" spans="11:24" ht="12.75">
      <c r="K589" s="83"/>
      <c r="L589" s="83"/>
      <c r="M589" s="83"/>
      <c r="N589" s="83"/>
      <c r="O589" s="83"/>
      <c r="P589" s="83"/>
      <c r="Q589" s="48"/>
      <c r="R589" s="83"/>
      <c r="S589" s="83"/>
      <c r="T589" s="83"/>
      <c r="U589" s="83"/>
      <c r="V589" s="83"/>
      <c r="W589" s="83"/>
      <c r="X589" s="83"/>
    </row>
    <row r="590" spans="11:24" ht="12.75">
      <c r="K590" s="83"/>
      <c r="L590" s="83"/>
      <c r="M590" s="83"/>
      <c r="N590" s="83"/>
      <c r="O590" s="83"/>
      <c r="P590" s="83"/>
      <c r="Q590" s="48"/>
      <c r="R590" s="83"/>
      <c r="S590" s="83"/>
      <c r="T590" s="83"/>
      <c r="U590" s="83"/>
      <c r="V590" s="83"/>
      <c r="W590" s="83"/>
      <c r="X590" s="83"/>
    </row>
    <row r="591" spans="11:24" ht="12.75">
      <c r="K591" s="83"/>
      <c r="L591" s="12"/>
      <c r="M591" s="11"/>
      <c r="N591" s="11"/>
      <c r="O591" s="11"/>
      <c r="P591" s="11"/>
      <c r="Q591" s="11"/>
      <c r="R591" s="11"/>
      <c r="S591" s="11"/>
      <c r="T591" s="11"/>
      <c r="U591" s="11"/>
      <c r="V591" s="11"/>
      <c r="W591" s="11"/>
      <c r="X591" s="83"/>
    </row>
    <row r="592" spans="11:24" ht="12.75">
      <c r="K592" s="83"/>
      <c r="L592" s="83"/>
      <c r="M592" s="11"/>
      <c r="N592" s="11"/>
      <c r="O592" s="11"/>
      <c r="P592" s="11"/>
      <c r="Q592" s="11"/>
      <c r="R592" s="11"/>
      <c r="S592" s="11"/>
      <c r="T592" s="11"/>
      <c r="U592" s="11"/>
      <c r="V592" s="11"/>
      <c r="W592" s="11"/>
      <c r="X592" s="83"/>
    </row>
    <row r="593" spans="11:24" ht="12.75">
      <c r="K593" s="83"/>
      <c r="L593" s="83"/>
      <c r="M593" s="83"/>
      <c r="N593" s="83"/>
      <c r="O593" s="83"/>
      <c r="P593" s="83"/>
      <c r="Q593" s="83"/>
      <c r="R593" s="83"/>
      <c r="S593" s="83"/>
      <c r="T593" s="83"/>
      <c r="U593" s="83"/>
      <c r="V593" s="83"/>
      <c r="W593" s="83"/>
      <c r="X593" s="83"/>
    </row>
    <row r="594" spans="11:24" ht="12.75">
      <c r="K594" s="83"/>
      <c r="L594" s="83"/>
      <c r="M594" s="11"/>
      <c r="N594" s="11"/>
      <c r="O594" s="11"/>
      <c r="P594" s="11"/>
      <c r="Q594" s="11"/>
      <c r="R594" s="11"/>
      <c r="S594" s="11"/>
      <c r="T594" s="11"/>
      <c r="U594" s="11"/>
      <c r="V594" s="11"/>
      <c r="W594" s="11"/>
      <c r="X594" s="83"/>
    </row>
    <row r="595" spans="11:24" ht="12.75">
      <c r="K595" s="83"/>
      <c r="L595" s="83"/>
      <c r="M595" s="11"/>
      <c r="N595" s="11"/>
      <c r="O595" s="11"/>
      <c r="P595" s="11"/>
      <c r="Q595" s="11"/>
      <c r="R595" s="11"/>
      <c r="S595" s="11"/>
      <c r="T595" s="11"/>
      <c r="U595" s="11"/>
      <c r="V595" s="11"/>
      <c r="W595" s="11"/>
      <c r="X595" s="83"/>
    </row>
    <row r="596" spans="6:28" ht="12.75">
      <c r="F596" s="132"/>
      <c r="G596" s="132"/>
      <c r="H596" s="132"/>
      <c r="I596" s="132"/>
      <c r="J596" s="132"/>
      <c r="K596" s="132"/>
      <c r="L596" s="132"/>
      <c r="M596" s="132"/>
      <c r="N596" s="132"/>
      <c r="O596" s="132"/>
      <c r="P596" s="132"/>
      <c r="Q596" s="48"/>
      <c r="R596" s="132"/>
      <c r="S596" s="132"/>
      <c r="T596" s="132"/>
      <c r="U596" s="132"/>
      <c r="V596" s="132"/>
      <c r="W596" s="132"/>
      <c r="X596" s="132"/>
      <c r="Y596" s="132"/>
      <c r="Z596" s="132"/>
      <c r="AA596" s="132"/>
      <c r="AB596" s="132"/>
    </row>
    <row r="597" spans="6:28" ht="12.75">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row>
    <row r="598" spans="6:28" ht="12.75">
      <c r="F598" s="132"/>
      <c r="G598" s="132"/>
      <c r="H598" s="132"/>
      <c r="I598" s="132"/>
      <c r="J598" s="132"/>
      <c r="K598" s="132"/>
      <c r="L598" s="47"/>
      <c r="M598" s="11"/>
      <c r="N598" s="11"/>
      <c r="O598" s="11"/>
      <c r="P598" s="11"/>
      <c r="Q598" s="11"/>
      <c r="R598" s="11"/>
      <c r="S598" s="11"/>
      <c r="T598" s="11"/>
      <c r="U598" s="11"/>
      <c r="V598" s="11"/>
      <c r="W598" s="11"/>
      <c r="X598" s="132"/>
      <c r="Y598" s="132"/>
      <c r="Z598" s="132"/>
      <c r="AA598" s="132"/>
      <c r="AB598" s="132"/>
    </row>
    <row r="599" spans="6:28" ht="12.75">
      <c r="F599" s="132"/>
      <c r="G599" s="132"/>
      <c r="H599" s="132"/>
      <c r="I599" s="132"/>
      <c r="J599" s="132"/>
      <c r="K599" s="132"/>
      <c r="L599" s="132"/>
      <c r="M599" s="11"/>
      <c r="N599" s="11"/>
      <c r="O599" s="11"/>
      <c r="P599" s="11"/>
      <c r="Q599" s="11"/>
      <c r="R599" s="11"/>
      <c r="S599" s="11"/>
      <c r="T599" s="11"/>
      <c r="U599" s="11"/>
      <c r="V599" s="11"/>
      <c r="W599" s="11"/>
      <c r="X599" s="132"/>
      <c r="Y599" s="132"/>
      <c r="Z599" s="132"/>
      <c r="AA599" s="132"/>
      <c r="AB599" s="132"/>
    </row>
    <row r="600" spans="6:28" ht="12.75">
      <c r="F600" s="132"/>
      <c r="G600" s="132"/>
      <c r="H600" s="132"/>
      <c r="I600" s="132"/>
      <c r="J600" s="132"/>
      <c r="K600" s="132"/>
      <c r="L600" s="132"/>
      <c r="M600" s="83"/>
      <c r="N600" s="83"/>
      <c r="O600" s="83"/>
      <c r="P600" s="83"/>
      <c r="Q600" s="83"/>
      <c r="R600" s="83"/>
      <c r="S600" s="83"/>
      <c r="T600" s="83"/>
      <c r="U600" s="83"/>
      <c r="V600" s="83"/>
      <c r="W600" s="83"/>
      <c r="X600" s="132"/>
      <c r="Y600" s="132"/>
      <c r="Z600" s="132"/>
      <c r="AA600" s="132"/>
      <c r="AB600" s="132"/>
    </row>
    <row r="601" spans="6:28" ht="12.75">
      <c r="F601" s="132"/>
      <c r="G601" s="132"/>
      <c r="H601" s="132"/>
      <c r="I601" s="132"/>
      <c r="J601" s="133"/>
      <c r="K601" s="132"/>
      <c r="L601" s="132"/>
      <c r="M601" s="11"/>
      <c r="N601" s="11"/>
      <c r="O601" s="11"/>
      <c r="P601" s="11"/>
      <c r="Q601" s="11"/>
      <c r="R601" s="11"/>
      <c r="S601" s="11"/>
      <c r="T601" s="11"/>
      <c r="U601" s="11"/>
      <c r="V601" s="11"/>
      <c r="W601" s="11"/>
      <c r="X601" s="132"/>
      <c r="Y601" s="132"/>
      <c r="Z601" s="132"/>
      <c r="AA601" s="132"/>
      <c r="AB601" s="132"/>
    </row>
    <row r="602" spans="6:28" ht="12.75">
      <c r="F602" s="132"/>
      <c r="G602" s="132"/>
      <c r="H602" s="132"/>
      <c r="I602" s="132"/>
      <c r="J602" s="132"/>
      <c r="K602" s="132"/>
      <c r="L602" s="132"/>
      <c r="M602" s="11"/>
      <c r="N602" s="11"/>
      <c r="O602" s="11"/>
      <c r="P602" s="11"/>
      <c r="Q602" s="11"/>
      <c r="R602" s="11"/>
      <c r="S602" s="11"/>
      <c r="T602" s="11"/>
      <c r="U602" s="11"/>
      <c r="V602" s="11"/>
      <c r="W602" s="11"/>
      <c r="X602" s="132"/>
      <c r="Y602" s="132"/>
      <c r="Z602" s="132"/>
      <c r="AA602" s="132"/>
      <c r="AB602" s="132"/>
    </row>
    <row r="603" spans="6:28" ht="12.75">
      <c r="F603" s="132"/>
      <c r="G603" s="132"/>
      <c r="H603" s="132"/>
      <c r="I603" s="132"/>
      <c r="J603" s="132"/>
      <c r="K603" s="132"/>
      <c r="L603" s="132"/>
      <c r="M603" s="132"/>
      <c r="N603" s="132"/>
      <c r="O603" s="132"/>
      <c r="P603" s="132"/>
      <c r="Q603" s="48"/>
      <c r="R603" s="132"/>
      <c r="S603" s="132"/>
      <c r="T603" s="132"/>
      <c r="U603" s="132"/>
      <c r="V603" s="132"/>
      <c r="W603" s="132"/>
      <c r="X603" s="132"/>
      <c r="Y603" s="132"/>
      <c r="Z603" s="132"/>
      <c r="AA603" s="132"/>
      <c r="AB603" s="132"/>
    </row>
    <row r="604" spans="6:28" ht="12.75">
      <c r="F604" s="132"/>
      <c r="G604" s="132"/>
      <c r="H604" s="132"/>
      <c r="I604" s="132"/>
      <c r="J604" s="132"/>
      <c r="K604" s="132"/>
      <c r="L604" s="132"/>
      <c r="M604" s="134"/>
      <c r="N604" s="132"/>
      <c r="O604" s="132"/>
      <c r="P604" s="132"/>
      <c r="Q604" s="132"/>
      <c r="R604" s="132"/>
      <c r="S604" s="132"/>
      <c r="T604" s="132"/>
      <c r="U604" s="132"/>
      <c r="V604" s="132"/>
      <c r="W604" s="132"/>
      <c r="X604" s="132"/>
      <c r="Y604" s="132"/>
      <c r="Z604" s="132"/>
      <c r="AA604" s="132"/>
      <c r="AB604" s="132"/>
    </row>
    <row r="605" spans="6:28" ht="12.75">
      <c r="F605" s="132"/>
      <c r="G605" s="132"/>
      <c r="H605" s="132"/>
      <c r="I605" s="132"/>
      <c r="J605" s="132"/>
      <c r="K605" s="132"/>
      <c r="L605" s="47"/>
      <c r="M605" s="135"/>
      <c r="N605" s="48"/>
      <c r="O605" s="48"/>
      <c r="P605" s="48"/>
      <c r="Q605" s="48"/>
      <c r="R605" s="48"/>
      <c r="S605" s="48"/>
      <c r="T605" s="48"/>
      <c r="U605" s="48"/>
      <c r="V605" s="48"/>
      <c r="W605" s="48"/>
      <c r="X605" s="132"/>
      <c r="Y605" s="132"/>
      <c r="Z605" s="132"/>
      <c r="AA605" s="132"/>
      <c r="AB605" s="132"/>
    </row>
    <row r="606" spans="6:28" ht="12.75">
      <c r="F606" s="132"/>
      <c r="G606" s="132"/>
      <c r="H606" s="132"/>
      <c r="I606" s="132"/>
      <c r="J606" s="132"/>
      <c r="K606" s="132"/>
      <c r="L606" s="47"/>
      <c r="M606" s="4"/>
      <c r="N606" s="4"/>
      <c r="O606" s="4"/>
      <c r="P606" s="4"/>
      <c r="Q606" s="4"/>
      <c r="R606" s="4"/>
      <c r="S606" s="4"/>
      <c r="T606" s="4"/>
      <c r="U606" s="4"/>
      <c r="V606" s="4"/>
      <c r="W606" s="4"/>
      <c r="X606" s="132"/>
      <c r="Y606" s="132"/>
      <c r="Z606" s="132"/>
      <c r="AA606" s="132"/>
      <c r="AB606" s="132"/>
    </row>
    <row r="607" spans="6:28" ht="12.75">
      <c r="F607" s="132"/>
      <c r="G607" s="132"/>
      <c r="H607" s="132"/>
      <c r="I607" s="132"/>
      <c r="J607" s="132"/>
      <c r="K607" s="132"/>
      <c r="L607" s="4"/>
      <c r="M607" s="4"/>
      <c r="N607" s="4"/>
      <c r="O607" s="4"/>
      <c r="P607" s="4"/>
      <c r="Q607" s="4"/>
      <c r="R607" s="4"/>
      <c r="S607" s="4"/>
      <c r="T607" s="4"/>
      <c r="U607" s="4"/>
      <c r="V607" s="4"/>
      <c r="W607" s="4"/>
      <c r="X607" s="132"/>
      <c r="Y607" s="132"/>
      <c r="Z607" s="132"/>
      <c r="AA607" s="132"/>
      <c r="AB607" s="132"/>
    </row>
    <row r="608" spans="6:28" ht="12.75">
      <c r="F608" s="132"/>
      <c r="G608" s="132"/>
      <c r="H608" s="132"/>
      <c r="I608" s="132"/>
      <c r="J608" s="132"/>
      <c r="K608" s="132"/>
      <c r="L608" s="4"/>
      <c r="M608" s="48"/>
      <c r="N608" s="48"/>
      <c r="O608" s="48"/>
      <c r="P608" s="136"/>
      <c r="Q608" s="48"/>
      <c r="R608" s="48"/>
      <c r="S608" s="48"/>
      <c r="T608" s="48"/>
      <c r="U608" s="48"/>
      <c r="V608" s="48"/>
      <c r="W608" s="48"/>
      <c r="X608" s="132"/>
      <c r="Y608" s="132"/>
      <c r="Z608" s="132"/>
      <c r="AA608" s="132"/>
      <c r="AB608" s="132"/>
    </row>
    <row r="609" spans="6:28" ht="12.75">
      <c r="F609" s="132"/>
      <c r="G609" s="132"/>
      <c r="H609" s="132"/>
      <c r="I609" s="132"/>
      <c r="J609" s="132"/>
      <c r="K609" s="132"/>
      <c r="L609" s="4"/>
      <c r="M609" s="48"/>
      <c r="N609" s="48"/>
      <c r="O609" s="48"/>
      <c r="P609" s="48"/>
      <c r="Q609" s="48"/>
      <c r="R609" s="48"/>
      <c r="S609" s="48"/>
      <c r="T609" s="48"/>
      <c r="U609" s="48"/>
      <c r="V609" s="48"/>
      <c r="W609" s="48"/>
      <c r="X609" s="132"/>
      <c r="Y609" s="132"/>
      <c r="Z609" s="132"/>
      <c r="AA609" s="132"/>
      <c r="AB609" s="132"/>
    </row>
    <row r="610" spans="6:28" ht="12.75">
      <c r="F610" s="132"/>
      <c r="G610" s="132"/>
      <c r="H610" s="132"/>
      <c r="I610" s="132"/>
      <c r="J610" s="132"/>
      <c r="K610" s="132"/>
      <c r="L610" s="4"/>
      <c r="M610" s="48"/>
      <c r="N610" s="48"/>
      <c r="O610" s="48"/>
      <c r="P610" s="48"/>
      <c r="Q610" s="48"/>
      <c r="R610" s="48"/>
      <c r="S610" s="48"/>
      <c r="T610" s="48"/>
      <c r="U610" s="48"/>
      <c r="V610" s="48"/>
      <c r="W610" s="48"/>
      <c r="X610" s="132"/>
      <c r="Y610" s="132"/>
      <c r="Z610" s="132"/>
      <c r="AA610" s="132"/>
      <c r="AB610" s="132"/>
    </row>
    <row r="611" spans="6:28" ht="12.75">
      <c r="F611" s="132"/>
      <c r="G611" s="132"/>
      <c r="H611" s="132"/>
      <c r="I611" s="132"/>
      <c r="J611" s="132"/>
      <c r="K611" s="132"/>
      <c r="L611" s="4"/>
      <c r="M611" s="48"/>
      <c r="N611" s="48"/>
      <c r="O611" s="48"/>
      <c r="P611" s="48"/>
      <c r="Q611" s="48"/>
      <c r="R611" s="48"/>
      <c r="S611" s="48"/>
      <c r="T611" s="48"/>
      <c r="U611" s="48"/>
      <c r="V611" s="48"/>
      <c r="W611" s="48"/>
      <c r="X611" s="132"/>
      <c r="Y611" s="132"/>
      <c r="Z611" s="132"/>
      <c r="AA611" s="132"/>
      <c r="AB611" s="132"/>
    </row>
    <row r="612" spans="6:28" ht="12.75">
      <c r="F612" s="132"/>
      <c r="G612" s="132"/>
      <c r="H612" s="132"/>
      <c r="I612" s="132"/>
      <c r="J612" s="132"/>
      <c r="K612" s="132"/>
      <c r="L612" s="4"/>
      <c r="M612" s="48"/>
      <c r="N612" s="48"/>
      <c r="O612" s="48"/>
      <c r="P612" s="48"/>
      <c r="Q612" s="48"/>
      <c r="R612" s="48"/>
      <c r="S612" s="48"/>
      <c r="T612" s="48"/>
      <c r="U612" s="48"/>
      <c r="V612" s="48"/>
      <c r="W612" s="48"/>
      <c r="X612" s="132"/>
      <c r="Y612" s="132"/>
      <c r="Z612" s="132"/>
      <c r="AA612" s="132"/>
      <c r="AB612" s="132"/>
    </row>
    <row r="613" spans="6:28" ht="12.75">
      <c r="F613" s="132"/>
      <c r="G613" s="132"/>
      <c r="H613" s="132"/>
      <c r="I613" s="132"/>
      <c r="J613" s="132"/>
      <c r="K613" s="132"/>
      <c r="L613" s="4"/>
      <c r="M613" s="48"/>
      <c r="N613" s="48"/>
      <c r="O613" s="48"/>
      <c r="P613" s="48"/>
      <c r="Q613" s="48"/>
      <c r="R613" s="48"/>
      <c r="S613" s="48"/>
      <c r="T613" s="48"/>
      <c r="U613" s="48"/>
      <c r="V613" s="48"/>
      <c r="W613" s="48"/>
      <c r="X613" s="132"/>
      <c r="Y613" s="132"/>
      <c r="Z613" s="132"/>
      <c r="AA613" s="132"/>
      <c r="AB613" s="132"/>
    </row>
    <row r="614" spans="6:28" ht="12.75">
      <c r="F614" s="132"/>
      <c r="G614" s="132"/>
      <c r="H614" s="132"/>
      <c r="I614" s="132"/>
      <c r="J614" s="132"/>
      <c r="K614" s="132"/>
      <c r="L614" s="4"/>
      <c r="M614" s="48"/>
      <c r="N614" s="48"/>
      <c r="O614" s="48"/>
      <c r="P614" s="48"/>
      <c r="Q614" s="48"/>
      <c r="R614" s="48"/>
      <c r="S614" s="48"/>
      <c r="T614" s="48"/>
      <c r="U614" s="48"/>
      <c r="V614" s="48"/>
      <c r="W614" s="48"/>
      <c r="X614" s="132"/>
      <c r="Y614" s="132"/>
      <c r="Z614" s="132"/>
      <c r="AA614" s="132"/>
      <c r="AB614" s="132"/>
    </row>
    <row r="615" spans="6:28" ht="12.75">
      <c r="F615" s="132"/>
      <c r="G615" s="132"/>
      <c r="H615" s="132"/>
      <c r="I615" s="132"/>
      <c r="J615" s="132"/>
      <c r="K615" s="132"/>
      <c r="L615" s="4"/>
      <c r="M615" s="48"/>
      <c r="N615" s="48"/>
      <c r="O615" s="48"/>
      <c r="P615" s="48"/>
      <c r="Q615" s="48"/>
      <c r="R615" s="48"/>
      <c r="S615" s="48"/>
      <c r="T615" s="48"/>
      <c r="U615" s="48"/>
      <c r="V615" s="48"/>
      <c r="W615" s="48"/>
      <c r="X615" s="132"/>
      <c r="Y615" s="132"/>
      <c r="Z615" s="132"/>
      <c r="AA615" s="132"/>
      <c r="AB615" s="132"/>
    </row>
    <row r="616" spans="6:28" ht="12.75">
      <c r="F616" s="132"/>
      <c r="G616" s="132"/>
      <c r="H616" s="132"/>
      <c r="I616" s="132"/>
      <c r="J616" s="132"/>
      <c r="K616" s="132"/>
      <c r="L616" s="4"/>
      <c r="M616" s="48"/>
      <c r="N616" s="48"/>
      <c r="O616" s="48"/>
      <c r="P616" s="48"/>
      <c r="Q616" s="48"/>
      <c r="R616" s="48"/>
      <c r="S616" s="48"/>
      <c r="T616" s="48"/>
      <c r="U616" s="48"/>
      <c r="V616" s="48"/>
      <c r="W616" s="48"/>
      <c r="X616" s="132"/>
      <c r="Y616" s="132"/>
      <c r="Z616" s="132"/>
      <c r="AA616" s="132"/>
      <c r="AB616" s="132"/>
    </row>
    <row r="617" spans="6:28" ht="12.75">
      <c r="F617" s="132"/>
      <c r="G617" s="132"/>
      <c r="H617" s="132"/>
      <c r="I617" s="132"/>
      <c r="J617" s="132"/>
      <c r="K617" s="132"/>
      <c r="L617" s="4"/>
      <c r="M617" s="48"/>
      <c r="N617" s="48"/>
      <c r="O617" s="48"/>
      <c r="P617" s="48"/>
      <c r="Q617" s="48"/>
      <c r="R617" s="48"/>
      <c r="S617" s="48"/>
      <c r="T617" s="48"/>
      <c r="U617" s="48"/>
      <c r="V617" s="48"/>
      <c r="W617" s="48"/>
      <c r="X617" s="132"/>
      <c r="Y617" s="132"/>
      <c r="Z617" s="132"/>
      <c r="AA617" s="132"/>
      <c r="AB617" s="132"/>
    </row>
    <row r="618" spans="6:28" ht="12.75">
      <c r="F618" s="132"/>
      <c r="G618" s="132"/>
      <c r="H618" s="132"/>
      <c r="I618" s="132"/>
      <c r="J618" s="132"/>
      <c r="K618" s="132"/>
      <c r="L618" s="4"/>
      <c r="M618" s="48"/>
      <c r="N618" s="48"/>
      <c r="O618" s="48"/>
      <c r="P618" s="48"/>
      <c r="Q618" s="48"/>
      <c r="R618" s="48"/>
      <c r="S618" s="48"/>
      <c r="T618" s="48"/>
      <c r="U618" s="48"/>
      <c r="V618" s="48"/>
      <c r="W618" s="48"/>
      <c r="X618" s="132"/>
      <c r="Y618" s="132"/>
      <c r="Z618" s="132"/>
      <c r="AA618" s="132"/>
      <c r="AB618" s="132"/>
    </row>
    <row r="619" spans="6:28" ht="12.75">
      <c r="F619" s="132"/>
      <c r="G619" s="132"/>
      <c r="H619" s="132"/>
      <c r="I619" s="132"/>
      <c r="J619" s="132"/>
      <c r="K619" s="132"/>
      <c r="L619" s="4"/>
      <c r="M619" s="48"/>
      <c r="N619" s="48"/>
      <c r="O619" s="48"/>
      <c r="P619" s="48"/>
      <c r="Q619" s="48"/>
      <c r="R619" s="48"/>
      <c r="S619" s="48"/>
      <c r="T619" s="48"/>
      <c r="U619" s="48"/>
      <c r="V619" s="48"/>
      <c r="W619" s="48"/>
      <c r="X619" s="132"/>
      <c r="Y619" s="132"/>
      <c r="Z619" s="132"/>
      <c r="AA619" s="132"/>
      <c r="AB619" s="132"/>
    </row>
    <row r="620" spans="6:28" ht="12.75">
      <c r="F620" s="132"/>
      <c r="G620" s="132"/>
      <c r="H620" s="132"/>
      <c r="I620" s="132"/>
      <c r="J620" s="132"/>
      <c r="K620" s="132"/>
      <c r="L620" s="4"/>
      <c r="M620" s="48"/>
      <c r="N620" s="48"/>
      <c r="O620" s="48"/>
      <c r="P620" s="48"/>
      <c r="Q620" s="48"/>
      <c r="R620" s="48"/>
      <c r="S620" s="48"/>
      <c r="T620" s="48"/>
      <c r="U620" s="48"/>
      <c r="V620" s="48"/>
      <c r="W620" s="48"/>
      <c r="X620" s="132"/>
      <c r="Y620" s="132"/>
      <c r="Z620" s="132"/>
      <c r="AA620" s="132"/>
      <c r="AB620" s="132"/>
    </row>
    <row r="621" spans="6:28" ht="12.75">
      <c r="F621" s="132"/>
      <c r="G621" s="132"/>
      <c r="H621" s="132"/>
      <c r="I621" s="132"/>
      <c r="J621" s="132"/>
      <c r="K621" s="132"/>
      <c r="L621" s="4"/>
      <c r="M621" s="48"/>
      <c r="N621" s="48"/>
      <c r="O621" s="48"/>
      <c r="P621" s="48"/>
      <c r="Q621" s="48"/>
      <c r="R621" s="48"/>
      <c r="S621" s="48"/>
      <c r="T621" s="48"/>
      <c r="U621" s="48"/>
      <c r="V621" s="48"/>
      <c r="W621" s="48"/>
      <c r="X621" s="132"/>
      <c r="Y621" s="132"/>
      <c r="Z621" s="132"/>
      <c r="AA621" s="132"/>
      <c r="AB621" s="132"/>
    </row>
    <row r="622" spans="6:28" ht="12.75">
      <c r="F622" s="132"/>
      <c r="G622" s="132"/>
      <c r="H622" s="132"/>
      <c r="I622" s="132"/>
      <c r="J622" s="132"/>
      <c r="K622" s="132"/>
      <c r="L622" s="4"/>
      <c r="M622" s="48"/>
      <c r="N622" s="48"/>
      <c r="O622" s="48"/>
      <c r="P622" s="48"/>
      <c r="Q622" s="48"/>
      <c r="R622" s="48"/>
      <c r="S622" s="48"/>
      <c r="T622" s="48"/>
      <c r="U622" s="48"/>
      <c r="V622" s="48"/>
      <c r="W622" s="48"/>
      <c r="X622" s="132"/>
      <c r="Y622" s="132"/>
      <c r="Z622" s="132"/>
      <c r="AA622" s="132"/>
      <c r="AB622" s="132"/>
    </row>
    <row r="623" spans="6:28" ht="12.75">
      <c r="F623" s="132"/>
      <c r="G623" s="132"/>
      <c r="H623" s="132"/>
      <c r="I623" s="132"/>
      <c r="J623" s="132"/>
      <c r="K623" s="132"/>
      <c r="L623" s="4"/>
      <c r="M623" s="48"/>
      <c r="N623" s="48"/>
      <c r="O623" s="48"/>
      <c r="P623" s="48"/>
      <c r="Q623" s="48"/>
      <c r="R623" s="48"/>
      <c r="S623" s="48"/>
      <c r="T623" s="48"/>
      <c r="U623" s="48"/>
      <c r="V623" s="48"/>
      <c r="W623" s="48"/>
      <c r="X623" s="132"/>
      <c r="Y623" s="132"/>
      <c r="Z623" s="132"/>
      <c r="AA623" s="132"/>
      <c r="AB623" s="132"/>
    </row>
    <row r="624" spans="6:28" ht="12.75">
      <c r="F624" s="132"/>
      <c r="G624" s="132"/>
      <c r="H624" s="132"/>
      <c r="I624" s="132"/>
      <c r="J624" s="132"/>
      <c r="K624" s="132"/>
      <c r="L624" s="4"/>
      <c r="M624" s="48"/>
      <c r="N624" s="48"/>
      <c r="O624" s="48"/>
      <c r="P624" s="48"/>
      <c r="Q624" s="48"/>
      <c r="R624" s="48"/>
      <c r="S624" s="48"/>
      <c r="T624" s="48"/>
      <c r="U624" s="48"/>
      <c r="V624" s="48"/>
      <c r="W624" s="48"/>
      <c r="X624" s="132"/>
      <c r="Y624" s="132"/>
      <c r="Z624" s="132"/>
      <c r="AA624" s="132"/>
      <c r="AB624" s="132"/>
    </row>
    <row r="625" spans="6:28" ht="12.75">
      <c r="F625" s="132"/>
      <c r="G625" s="132"/>
      <c r="H625" s="132"/>
      <c r="I625" s="132"/>
      <c r="J625" s="132"/>
      <c r="K625" s="132"/>
      <c r="L625" s="4"/>
      <c r="M625" s="48"/>
      <c r="N625" s="48"/>
      <c r="O625" s="48"/>
      <c r="P625" s="48"/>
      <c r="Q625" s="48"/>
      <c r="R625" s="48"/>
      <c r="S625" s="48"/>
      <c r="T625" s="48"/>
      <c r="U625" s="48"/>
      <c r="V625" s="48"/>
      <c r="W625" s="48"/>
      <c r="X625" s="132"/>
      <c r="Y625" s="132"/>
      <c r="Z625" s="132"/>
      <c r="AA625" s="132"/>
      <c r="AB625" s="132"/>
    </row>
    <row r="626" spans="6:28" ht="12.75">
      <c r="F626" s="132"/>
      <c r="G626" s="132"/>
      <c r="H626" s="132"/>
      <c r="I626" s="132"/>
      <c r="J626" s="132"/>
      <c r="K626" s="132"/>
      <c r="L626" s="4"/>
      <c r="M626" s="48"/>
      <c r="N626" s="48"/>
      <c r="O626" s="48"/>
      <c r="P626" s="48"/>
      <c r="Q626" s="48"/>
      <c r="R626" s="48"/>
      <c r="S626" s="48"/>
      <c r="T626" s="48"/>
      <c r="U626" s="48"/>
      <c r="V626" s="48"/>
      <c r="W626" s="48"/>
      <c r="X626" s="132"/>
      <c r="Y626" s="132"/>
      <c r="Z626" s="132"/>
      <c r="AA626" s="132"/>
      <c r="AB626" s="132"/>
    </row>
    <row r="627" spans="6:28" ht="12.75">
      <c r="F627" s="132"/>
      <c r="G627" s="132"/>
      <c r="H627" s="132"/>
      <c r="I627" s="132"/>
      <c r="J627" s="132"/>
      <c r="K627" s="132"/>
      <c r="L627" s="137"/>
      <c r="M627" s="48"/>
      <c r="N627" s="48"/>
      <c r="O627" s="48"/>
      <c r="P627" s="48"/>
      <c r="Q627" s="48"/>
      <c r="R627" s="48"/>
      <c r="S627" s="48"/>
      <c r="T627" s="48"/>
      <c r="U627" s="48"/>
      <c r="V627" s="48"/>
      <c r="W627" s="48"/>
      <c r="X627" s="132"/>
      <c r="Y627" s="132"/>
      <c r="Z627" s="132"/>
      <c r="AA627" s="132"/>
      <c r="AB627" s="132"/>
    </row>
    <row r="628" spans="6:28" ht="12.75">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row>
    <row r="629" spans="6:28" ht="12.75">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row>
    <row r="630" spans="6:28" ht="12.75">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row>
    <row r="631" spans="6:28" ht="12.75">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row>
    <row r="632" spans="6:28" ht="12.75">
      <c r="F632" s="132"/>
      <c r="G632" s="132"/>
      <c r="H632" s="132"/>
      <c r="I632" s="132"/>
      <c r="J632" s="132"/>
      <c r="K632" s="132"/>
      <c r="L632" s="132"/>
      <c r="M632" s="135"/>
      <c r="N632" s="48"/>
      <c r="O632" s="48"/>
      <c r="P632" s="48"/>
      <c r="Q632" s="48"/>
      <c r="R632" s="48"/>
      <c r="S632" s="48"/>
      <c r="T632" s="48"/>
      <c r="U632" s="48"/>
      <c r="V632" s="48"/>
      <c r="W632" s="48"/>
      <c r="X632" s="132"/>
      <c r="Y632" s="132"/>
      <c r="Z632" s="132"/>
      <c r="AA632" s="132"/>
      <c r="AB632" s="132"/>
    </row>
    <row r="633" spans="6:28" ht="12.75">
      <c r="F633" s="132"/>
      <c r="G633" s="132"/>
      <c r="H633" s="132"/>
      <c r="I633" s="132"/>
      <c r="J633" s="132"/>
      <c r="K633" s="132"/>
      <c r="L633" s="132"/>
      <c r="M633" s="4"/>
      <c r="N633" s="4"/>
      <c r="O633" s="4"/>
      <c r="P633" s="4"/>
      <c r="Q633" s="4"/>
      <c r="R633" s="4"/>
      <c r="S633" s="4"/>
      <c r="T633" s="4"/>
      <c r="U633" s="4"/>
      <c r="V633" s="4"/>
      <c r="W633" s="4"/>
      <c r="X633" s="132"/>
      <c r="Y633" s="132"/>
      <c r="Z633" s="132"/>
      <c r="AA633" s="132"/>
      <c r="AB633" s="132"/>
    </row>
    <row r="634" spans="6:28" ht="12.75">
      <c r="F634" s="132"/>
      <c r="G634" s="132"/>
      <c r="H634" s="132"/>
      <c r="I634" s="132"/>
      <c r="J634" s="132"/>
      <c r="K634" s="132"/>
      <c r="L634" s="132"/>
      <c r="M634" s="4"/>
      <c r="N634" s="4"/>
      <c r="O634" s="4"/>
      <c r="P634" s="4"/>
      <c r="Q634" s="4"/>
      <c r="R634" s="4"/>
      <c r="S634" s="4"/>
      <c r="T634" s="4"/>
      <c r="U634" s="4"/>
      <c r="V634" s="4"/>
      <c r="W634" s="4"/>
      <c r="X634" s="132"/>
      <c r="Y634" s="132"/>
      <c r="Z634" s="132"/>
      <c r="AA634" s="132"/>
      <c r="AB634" s="132"/>
    </row>
    <row r="635" spans="6:28" ht="12.75">
      <c r="F635" s="132"/>
      <c r="G635" s="132"/>
      <c r="H635" s="132"/>
      <c r="I635" s="132"/>
      <c r="J635" s="132"/>
      <c r="K635" s="132"/>
      <c r="L635" s="138"/>
      <c r="M635" s="48"/>
      <c r="N635" s="48"/>
      <c r="O635" s="48"/>
      <c r="P635" s="48"/>
      <c r="Q635" s="48"/>
      <c r="R635" s="48"/>
      <c r="S635" s="48"/>
      <c r="T635" s="48"/>
      <c r="U635" s="48"/>
      <c r="V635" s="48"/>
      <c r="W635" s="48"/>
      <c r="X635" s="132"/>
      <c r="Y635" s="132"/>
      <c r="Z635" s="132"/>
      <c r="AA635" s="132"/>
      <c r="AB635" s="132"/>
    </row>
    <row r="636" spans="6:28" ht="12.75">
      <c r="F636" s="132"/>
      <c r="G636" s="132"/>
      <c r="H636" s="132"/>
      <c r="I636" s="132"/>
      <c r="J636" s="132"/>
      <c r="K636" s="132"/>
      <c r="L636" s="138"/>
      <c r="M636" s="48"/>
      <c r="N636" s="48"/>
      <c r="O636" s="48"/>
      <c r="P636" s="48"/>
      <c r="Q636" s="48"/>
      <c r="R636" s="48"/>
      <c r="S636" s="48"/>
      <c r="T636" s="48"/>
      <c r="U636" s="48"/>
      <c r="V636" s="48"/>
      <c r="W636" s="48"/>
      <c r="X636" s="132"/>
      <c r="Y636" s="132"/>
      <c r="Z636" s="132"/>
      <c r="AA636" s="132"/>
      <c r="AB636" s="132"/>
    </row>
    <row r="637" spans="6:28" ht="12.75">
      <c r="F637" s="132"/>
      <c r="G637" s="132"/>
      <c r="H637" s="132"/>
      <c r="I637" s="132"/>
      <c r="J637" s="132"/>
      <c r="K637" s="132"/>
      <c r="L637" s="132"/>
      <c r="M637" s="48"/>
      <c r="N637" s="48"/>
      <c r="O637" s="48"/>
      <c r="P637" s="48"/>
      <c r="Q637" s="48"/>
      <c r="R637" s="48"/>
      <c r="S637" s="48"/>
      <c r="T637" s="48"/>
      <c r="U637" s="48"/>
      <c r="V637" s="48"/>
      <c r="W637" s="48"/>
      <c r="X637" s="132"/>
      <c r="Y637" s="132"/>
      <c r="Z637" s="132"/>
      <c r="AA637" s="132"/>
      <c r="AB637" s="132"/>
    </row>
    <row r="638" spans="6:28" ht="12.75">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row>
    <row r="639" spans="6:28" ht="12.75">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row>
    <row r="640" spans="6:28" ht="12.75">
      <c r="F640" s="132"/>
      <c r="G640" s="132"/>
      <c r="H640" s="132"/>
      <c r="I640" s="132"/>
      <c r="J640" s="133"/>
      <c r="K640" s="132"/>
      <c r="L640" s="132"/>
      <c r="M640" s="132"/>
      <c r="N640" s="132"/>
      <c r="O640" s="132"/>
      <c r="P640" s="132"/>
      <c r="Q640" s="132"/>
      <c r="R640" s="132"/>
      <c r="S640" s="132"/>
      <c r="T640" s="132"/>
      <c r="U640" s="132"/>
      <c r="V640" s="132"/>
      <c r="W640" s="132"/>
      <c r="X640" s="132"/>
      <c r="Y640" s="132"/>
      <c r="Z640" s="132"/>
      <c r="AA640" s="132"/>
      <c r="AB640" s="132"/>
    </row>
    <row r="641" spans="6:28" ht="12.75">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row>
    <row r="642" spans="6:28" ht="12.75">
      <c r="F642" s="132"/>
      <c r="G642" s="132"/>
      <c r="H642" s="132"/>
      <c r="I642" s="132"/>
      <c r="J642" s="132"/>
      <c r="K642" s="132"/>
      <c r="L642" s="132"/>
      <c r="M642" s="134"/>
      <c r="N642" s="132"/>
      <c r="O642" s="132"/>
      <c r="P642" s="132"/>
      <c r="Q642" s="132"/>
      <c r="R642" s="132"/>
      <c r="S642" s="132"/>
      <c r="T642" s="132"/>
      <c r="U642" s="132"/>
      <c r="V642" s="132"/>
      <c r="W642" s="132"/>
      <c r="X642" s="132"/>
      <c r="Y642" s="132"/>
      <c r="Z642" s="132"/>
      <c r="AA642" s="132"/>
      <c r="AB642" s="132"/>
    </row>
    <row r="643" spans="6:28" ht="12.75">
      <c r="F643" s="132"/>
      <c r="G643" s="132"/>
      <c r="H643" s="132"/>
      <c r="I643" s="132"/>
      <c r="J643" s="132"/>
      <c r="K643" s="132"/>
      <c r="L643" s="47"/>
      <c r="M643" s="135"/>
      <c r="N643" s="48"/>
      <c r="O643" s="48"/>
      <c r="P643" s="48"/>
      <c r="Q643" s="48"/>
      <c r="R643" s="48"/>
      <c r="S643" s="48"/>
      <c r="T643" s="48"/>
      <c r="U643" s="48"/>
      <c r="V643" s="48"/>
      <c r="W643" s="48"/>
      <c r="X643" s="132"/>
      <c r="Y643" s="132"/>
      <c r="Z643" s="132"/>
      <c r="AA643" s="132"/>
      <c r="AB643" s="132"/>
    </row>
    <row r="644" spans="6:28" ht="12.75">
      <c r="F644" s="132"/>
      <c r="G644" s="132"/>
      <c r="H644" s="132"/>
      <c r="I644" s="132"/>
      <c r="J644" s="132"/>
      <c r="K644" s="132"/>
      <c r="L644" s="47"/>
      <c r="M644" s="134"/>
      <c r="N644" s="48"/>
      <c r="O644" s="48"/>
      <c r="P644" s="48"/>
      <c r="Q644" s="48"/>
      <c r="R644" s="48"/>
      <c r="S644" s="48"/>
      <c r="T644" s="48"/>
      <c r="U644" s="48"/>
      <c r="V644" s="48"/>
      <c r="W644" s="48"/>
      <c r="X644" s="132"/>
      <c r="Y644" s="132"/>
      <c r="Z644" s="132"/>
      <c r="AA644" s="132"/>
      <c r="AB644" s="132"/>
    </row>
    <row r="645" spans="6:28" ht="12.75">
      <c r="F645" s="132"/>
      <c r="G645" s="132"/>
      <c r="H645" s="132"/>
      <c r="I645" s="132"/>
      <c r="J645" s="132"/>
      <c r="K645" s="132"/>
      <c r="L645" s="47"/>
      <c r="M645" s="4"/>
      <c r="N645" s="4"/>
      <c r="O645" s="4"/>
      <c r="P645" s="4"/>
      <c r="Q645" s="4"/>
      <c r="R645" s="4"/>
      <c r="S645" s="4"/>
      <c r="T645" s="4"/>
      <c r="U645" s="4"/>
      <c r="V645" s="4"/>
      <c r="W645" s="4"/>
      <c r="X645" s="132"/>
      <c r="Y645" s="132"/>
      <c r="Z645" s="132"/>
      <c r="AA645" s="132"/>
      <c r="AB645" s="132"/>
    </row>
    <row r="646" spans="6:28" ht="12.75">
      <c r="F646" s="132"/>
      <c r="G646" s="132"/>
      <c r="H646" s="132"/>
      <c r="I646" s="132"/>
      <c r="J646" s="132"/>
      <c r="K646" s="132"/>
      <c r="L646" s="4"/>
      <c r="M646" s="4"/>
      <c r="N646" s="4"/>
      <c r="O646" s="4"/>
      <c r="P646" s="4"/>
      <c r="Q646" s="4"/>
      <c r="R646" s="4"/>
      <c r="S646" s="4"/>
      <c r="T646" s="4"/>
      <c r="U646" s="4"/>
      <c r="V646" s="4"/>
      <c r="W646" s="4"/>
      <c r="X646" s="132"/>
      <c r="Y646" s="132"/>
      <c r="Z646" s="132"/>
      <c r="AA646" s="132"/>
      <c r="AB646" s="132"/>
    </row>
    <row r="647" spans="6:28" ht="12.75">
      <c r="F647" s="132"/>
      <c r="G647" s="132"/>
      <c r="H647" s="132"/>
      <c r="I647" s="132"/>
      <c r="J647" s="132"/>
      <c r="K647" s="132"/>
      <c r="L647" s="4"/>
      <c r="M647" s="48"/>
      <c r="N647" s="48"/>
      <c r="O647" s="48"/>
      <c r="P647" s="48"/>
      <c r="Q647" s="48"/>
      <c r="R647" s="48"/>
      <c r="S647" s="48"/>
      <c r="T647" s="48"/>
      <c r="U647" s="48"/>
      <c r="V647" s="48"/>
      <c r="W647" s="48"/>
      <c r="X647" s="132"/>
      <c r="Y647" s="132"/>
      <c r="Z647" s="132"/>
      <c r="AA647" s="132"/>
      <c r="AB647" s="132"/>
    </row>
    <row r="648" spans="6:28" ht="12.75">
      <c r="F648" s="132"/>
      <c r="G648" s="132"/>
      <c r="H648" s="132"/>
      <c r="I648" s="132"/>
      <c r="J648" s="132"/>
      <c r="K648" s="132"/>
      <c r="L648" s="4"/>
      <c r="M648" s="48"/>
      <c r="N648" s="48"/>
      <c r="O648" s="48"/>
      <c r="P648" s="48"/>
      <c r="Q648" s="48"/>
      <c r="R648" s="48"/>
      <c r="S648" s="48"/>
      <c r="T648" s="48"/>
      <c r="U648" s="48"/>
      <c r="V648" s="48"/>
      <c r="W648" s="48"/>
      <c r="X648" s="132"/>
      <c r="Y648" s="132"/>
      <c r="Z648" s="132"/>
      <c r="AA648" s="132"/>
      <c r="AB648" s="132"/>
    </row>
    <row r="649" spans="6:28" ht="12.75">
      <c r="F649" s="132"/>
      <c r="G649" s="132"/>
      <c r="H649" s="132"/>
      <c r="I649" s="132"/>
      <c r="J649" s="132"/>
      <c r="K649" s="132"/>
      <c r="L649" s="4"/>
      <c r="M649" s="48"/>
      <c r="N649" s="48"/>
      <c r="O649" s="48"/>
      <c r="P649" s="48"/>
      <c r="Q649" s="48"/>
      <c r="R649" s="48"/>
      <c r="S649" s="48"/>
      <c r="T649" s="48"/>
      <c r="U649" s="48"/>
      <c r="V649" s="48"/>
      <c r="W649" s="48"/>
      <c r="X649" s="132"/>
      <c r="Y649" s="132"/>
      <c r="Z649" s="132"/>
      <c r="AA649" s="132"/>
      <c r="AB649" s="132"/>
    </row>
    <row r="650" spans="6:28" ht="12.75">
      <c r="F650" s="132"/>
      <c r="G650" s="132"/>
      <c r="H650" s="132"/>
      <c r="I650" s="132"/>
      <c r="J650" s="132"/>
      <c r="K650" s="132"/>
      <c r="L650" s="4"/>
      <c r="M650" s="48"/>
      <c r="N650" s="48"/>
      <c r="O650" s="48"/>
      <c r="P650" s="48"/>
      <c r="Q650" s="48"/>
      <c r="R650" s="48"/>
      <c r="S650" s="48"/>
      <c r="T650" s="48"/>
      <c r="U650" s="48"/>
      <c r="V650" s="48"/>
      <c r="W650" s="48"/>
      <c r="X650" s="132"/>
      <c r="Y650" s="132"/>
      <c r="Z650" s="132"/>
      <c r="AA650" s="132"/>
      <c r="AB650" s="132"/>
    </row>
    <row r="651" spans="6:28" ht="12.75">
      <c r="F651" s="132"/>
      <c r="G651" s="132"/>
      <c r="H651" s="132"/>
      <c r="I651" s="132"/>
      <c r="J651" s="132"/>
      <c r="K651" s="132"/>
      <c r="L651" s="4"/>
      <c r="M651" s="48"/>
      <c r="N651" s="48"/>
      <c r="O651" s="48"/>
      <c r="P651" s="48"/>
      <c r="Q651" s="48"/>
      <c r="R651" s="48"/>
      <c r="S651" s="48"/>
      <c r="T651" s="48"/>
      <c r="U651" s="48"/>
      <c r="V651" s="48"/>
      <c r="W651" s="48"/>
      <c r="X651" s="132"/>
      <c r="Y651" s="132"/>
      <c r="Z651" s="132"/>
      <c r="AA651" s="132"/>
      <c r="AB651" s="132"/>
    </row>
    <row r="652" spans="6:28" ht="12.75">
      <c r="F652" s="132"/>
      <c r="G652" s="132"/>
      <c r="H652" s="132"/>
      <c r="I652" s="132"/>
      <c r="J652" s="132"/>
      <c r="K652" s="132"/>
      <c r="L652" s="4"/>
      <c r="M652" s="48"/>
      <c r="N652" s="48"/>
      <c r="O652" s="48"/>
      <c r="P652" s="48"/>
      <c r="Q652" s="48"/>
      <c r="R652" s="48"/>
      <c r="S652" s="48"/>
      <c r="T652" s="48"/>
      <c r="U652" s="48"/>
      <c r="V652" s="48"/>
      <c r="W652" s="48"/>
      <c r="X652" s="132"/>
      <c r="Y652" s="132"/>
      <c r="Z652" s="132"/>
      <c r="AA652" s="132"/>
      <c r="AB652" s="132"/>
    </row>
    <row r="653" spans="6:28" ht="12.75">
      <c r="F653" s="132"/>
      <c r="G653" s="132"/>
      <c r="H653" s="132"/>
      <c r="I653" s="132"/>
      <c r="J653" s="132"/>
      <c r="K653" s="132"/>
      <c r="L653" s="4"/>
      <c r="M653" s="48"/>
      <c r="N653" s="48"/>
      <c r="O653" s="48"/>
      <c r="P653" s="48"/>
      <c r="Q653" s="48"/>
      <c r="R653" s="48"/>
      <c r="S653" s="48"/>
      <c r="T653" s="48"/>
      <c r="U653" s="48"/>
      <c r="V653" s="48"/>
      <c r="W653" s="48"/>
      <c r="X653" s="132"/>
      <c r="Y653" s="132"/>
      <c r="Z653" s="132"/>
      <c r="AA653" s="132"/>
      <c r="AB653" s="132"/>
    </row>
    <row r="654" spans="6:28" ht="12.75">
      <c r="F654" s="132"/>
      <c r="G654" s="132"/>
      <c r="H654" s="132"/>
      <c r="I654" s="132"/>
      <c r="J654" s="132"/>
      <c r="K654" s="132"/>
      <c r="L654" s="4"/>
      <c r="M654" s="48"/>
      <c r="N654" s="48"/>
      <c r="O654" s="48"/>
      <c r="P654" s="48"/>
      <c r="Q654" s="48"/>
      <c r="R654" s="48"/>
      <c r="S654" s="48"/>
      <c r="T654" s="48"/>
      <c r="U654" s="48"/>
      <c r="V654" s="48"/>
      <c r="W654" s="48"/>
      <c r="X654" s="132"/>
      <c r="Y654" s="132"/>
      <c r="Z654" s="132"/>
      <c r="AA654" s="132"/>
      <c r="AB654" s="132"/>
    </row>
    <row r="655" spans="6:28" ht="12.75">
      <c r="F655" s="132"/>
      <c r="G655" s="132"/>
      <c r="H655" s="132"/>
      <c r="I655" s="132"/>
      <c r="J655" s="132"/>
      <c r="K655" s="132"/>
      <c r="L655" s="4"/>
      <c r="M655" s="48"/>
      <c r="N655" s="48"/>
      <c r="O655" s="48"/>
      <c r="P655" s="48"/>
      <c r="Q655" s="48"/>
      <c r="R655" s="48"/>
      <c r="S655" s="48"/>
      <c r="T655" s="48"/>
      <c r="U655" s="48"/>
      <c r="V655" s="48"/>
      <c r="W655" s="48"/>
      <c r="X655" s="132"/>
      <c r="Y655" s="132"/>
      <c r="Z655" s="132"/>
      <c r="AA655" s="132"/>
      <c r="AB655" s="132"/>
    </row>
    <row r="656" spans="6:28" ht="12.75">
      <c r="F656" s="132"/>
      <c r="G656" s="132"/>
      <c r="H656" s="132"/>
      <c r="I656" s="132"/>
      <c r="J656" s="132"/>
      <c r="K656" s="132"/>
      <c r="L656" s="4"/>
      <c r="M656" s="48"/>
      <c r="N656" s="48"/>
      <c r="O656" s="48"/>
      <c r="P656" s="48"/>
      <c r="Q656" s="48"/>
      <c r="R656" s="48"/>
      <c r="S656" s="48"/>
      <c r="T656" s="48"/>
      <c r="U656" s="48"/>
      <c r="V656" s="48"/>
      <c r="W656" s="48"/>
      <c r="X656" s="132"/>
      <c r="Y656" s="132"/>
      <c r="Z656" s="132"/>
      <c r="AA656" s="132"/>
      <c r="AB656" s="132"/>
    </row>
    <row r="657" spans="6:28" ht="12.75">
      <c r="F657" s="132"/>
      <c r="G657" s="132"/>
      <c r="H657" s="132"/>
      <c r="I657" s="132"/>
      <c r="J657" s="132"/>
      <c r="K657" s="132"/>
      <c r="L657" s="4"/>
      <c r="M657" s="48"/>
      <c r="N657" s="48"/>
      <c r="O657" s="48"/>
      <c r="P657" s="48"/>
      <c r="Q657" s="48"/>
      <c r="R657" s="48"/>
      <c r="S657" s="48"/>
      <c r="T657" s="48"/>
      <c r="U657" s="48"/>
      <c r="V657" s="48"/>
      <c r="W657" s="48"/>
      <c r="X657" s="132"/>
      <c r="Y657" s="132"/>
      <c r="Z657" s="132"/>
      <c r="AA657" s="132"/>
      <c r="AB657" s="132"/>
    </row>
    <row r="658" spans="6:28" ht="12.75">
      <c r="F658" s="132"/>
      <c r="G658" s="132"/>
      <c r="H658" s="132"/>
      <c r="I658" s="132"/>
      <c r="J658" s="132"/>
      <c r="K658" s="132"/>
      <c r="L658" s="4"/>
      <c r="M658" s="48"/>
      <c r="N658" s="48"/>
      <c r="O658" s="48"/>
      <c r="P658" s="48"/>
      <c r="Q658" s="48"/>
      <c r="R658" s="48"/>
      <c r="S658" s="48"/>
      <c r="T658" s="48"/>
      <c r="U658" s="48"/>
      <c r="V658" s="48"/>
      <c r="W658" s="48"/>
      <c r="X658" s="132"/>
      <c r="Y658" s="132"/>
      <c r="Z658" s="132"/>
      <c r="AA658" s="132"/>
      <c r="AB658" s="132"/>
    </row>
    <row r="659" spans="6:28" ht="12.75">
      <c r="F659" s="132"/>
      <c r="G659" s="132"/>
      <c r="H659" s="132"/>
      <c r="I659" s="132"/>
      <c r="J659" s="132"/>
      <c r="K659" s="132"/>
      <c r="L659" s="4"/>
      <c r="M659" s="48"/>
      <c r="N659" s="48"/>
      <c r="O659" s="48"/>
      <c r="P659" s="48"/>
      <c r="Q659" s="48"/>
      <c r="R659" s="48"/>
      <c r="S659" s="48"/>
      <c r="T659" s="48"/>
      <c r="U659" s="48"/>
      <c r="V659" s="48"/>
      <c r="W659" s="48"/>
      <c r="X659" s="132"/>
      <c r="Y659" s="132"/>
      <c r="Z659" s="132"/>
      <c r="AA659" s="132"/>
      <c r="AB659" s="132"/>
    </row>
    <row r="660" spans="6:28" ht="12.75">
      <c r="F660" s="132"/>
      <c r="G660" s="132"/>
      <c r="H660" s="132"/>
      <c r="I660" s="132"/>
      <c r="J660" s="132"/>
      <c r="K660" s="132"/>
      <c r="L660" s="4"/>
      <c r="M660" s="48"/>
      <c r="N660" s="48"/>
      <c r="O660" s="48"/>
      <c r="P660" s="48"/>
      <c r="Q660" s="48"/>
      <c r="R660" s="48"/>
      <c r="S660" s="48"/>
      <c r="T660" s="48"/>
      <c r="U660" s="48"/>
      <c r="V660" s="48"/>
      <c r="W660" s="48"/>
      <c r="X660" s="132"/>
      <c r="Y660" s="132"/>
      <c r="Z660" s="132"/>
      <c r="AA660" s="132"/>
      <c r="AB660" s="132"/>
    </row>
    <row r="661" spans="6:28" ht="12.75">
      <c r="F661" s="132"/>
      <c r="G661" s="132"/>
      <c r="H661" s="132"/>
      <c r="I661" s="132"/>
      <c r="J661" s="132"/>
      <c r="K661" s="132"/>
      <c r="L661" s="4"/>
      <c r="M661" s="48"/>
      <c r="N661" s="48"/>
      <c r="O661" s="48"/>
      <c r="P661" s="48"/>
      <c r="Q661" s="48"/>
      <c r="R661" s="48"/>
      <c r="S661" s="48"/>
      <c r="T661" s="48"/>
      <c r="U661" s="48"/>
      <c r="V661" s="48"/>
      <c r="W661" s="48"/>
      <c r="X661" s="132"/>
      <c r="Y661" s="132"/>
      <c r="Z661" s="132"/>
      <c r="AA661" s="132"/>
      <c r="AB661" s="132"/>
    </row>
    <row r="662" spans="6:28" ht="12.75">
      <c r="F662" s="132"/>
      <c r="G662" s="132"/>
      <c r="H662" s="132"/>
      <c r="I662" s="132"/>
      <c r="J662" s="132"/>
      <c r="K662" s="132"/>
      <c r="L662" s="4"/>
      <c r="M662" s="48"/>
      <c r="N662" s="48"/>
      <c r="O662" s="48"/>
      <c r="P662" s="48"/>
      <c r="Q662" s="48"/>
      <c r="R662" s="48"/>
      <c r="S662" s="48"/>
      <c r="T662" s="48"/>
      <c r="U662" s="48"/>
      <c r="V662" s="48"/>
      <c r="W662" s="48"/>
      <c r="X662" s="132"/>
      <c r="Y662" s="132"/>
      <c r="Z662" s="132"/>
      <c r="AA662" s="132"/>
      <c r="AB662" s="132"/>
    </row>
    <row r="663" spans="6:28" ht="12.75">
      <c r="F663" s="132"/>
      <c r="G663" s="132"/>
      <c r="H663" s="132"/>
      <c r="I663" s="132"/>
      <c r="J663" s="132"/>
      <c r="K663" s="132"/>
      <c r="L663" s="4"/>
      <c r="M663" s="48"/>
      <c r="N663" s="48"/>
      <c r="O663" s="48"/>
      <c r="P663" s="48"/>
      <c r="Q663" s="48"/>
      <c r="R663" s="48"/>
      <c r="S663" s="48"/>
      <c r="T663" s="48"/>
      <c r="U663" s="48"/>
      <c r="V663" s="48"/>
      <c r="W663" s="48"/>
      <c r="X663" s="132"/>
      <c r="Y663" s="132"/>
      <c r="Z663" s="132"/>
      <c r="AA663" s="132"/>
      <c r="AB663" s="132"/>
    </row>
    <row r="664" spans="6:28" ht="12.75">
      <c r="F664" s="132"/>
      <c r="G664" s="132"/>
      <c r="H664" s="132"/>
      <c r="I664" s="132"/>
      <c r="J664" s="132"/>
      <c r="K664" s="132"/>
      <c r="L664" s="4"/>
      <c r="M664" s="48"/>
      <c r="N664" s="48"/>
      <c r="O664" s="48"/>
      <c r="P664" s="48"/>
      <c r="Q664" s="48"/>
      <c r="R664" s="48"/>
      <c r="S664" s="48"/>
      <c r="T664" s="48"/>
      <c r="U664" s="48"/>
      <c r="V664" s="48"/>
      <c r="W664" s="48"/>
      <c r="X664" s="132"/>
      <c r="Y664" s="132"/>
      <c r="Z664" s="132"/>
      <c r="AA664" s="132"/>
      <c r="AB664" s="132"/>
    </row>
    <row r="665" spans="6:28" ht="12.75">
      <c r="F665" s="132"/>
      <c r="G665" s="132"/>
      <c r="H665" s="132"/>
      <c r="I665" s="132"/>
      <c r="J665" s="132"/>
      <c r="K665" s="132"/>
      <c r="L665" s="4"/>
      <c r="M665" s="48"/>
      <c r="N665" s="48"/>
      <c r="O665" s="48"/>
      <c r="P665" s="48"/>
      <c r="Q665" s="48"/>
      <c r="R665" s="48"/>
      <c r="S665" s="48"/>
      <c r="T665" s="48"/>
      <c r="U665" s="48"/>
      <c r="V665" s="48"/>
      <c r="W665" s="48"/>
      <c r="X665" s="132"/>
      <c r="Y665" s="132"/>
      <c r="Z665" s="132"/>
      <c r="AA665" s="132"/>
      <c r="AB665" s="132"/>
    </row>
    <row r="666" spans="6:28" ht="12.75">
      <c r="F666" s="132"/>
      <c r="G666" s="132"/>
      <c r="H666" s="132"/>
      <c r="I666" s="132"/>
      <c r="J666" s="132"/>
      <c r="K666" s="132"/>
      <c r="L666" s="137"/>
      <c r="M666" s="48"/>
      <c r="N666" s="48"/>
      <c r="O666" s="48"/>
      <c r="P666" s="48"/>
      <c r="Q666" s="48"/>
      <c r="R666" s="48"/>
      <c r="S666" s="48"/>
      <c r="T666" s="48"/>
      <c r="U666" s="48"/>
      <c r="V666" s="48"/>
      <c r="W666" s="48"/>
      <c r="X666" s="132"/>
      <c r="Y666" s="132"/>
      <c r="Z666" s="132"/>
      <c r="AA666" s="132"/>
      <c r="AB666" s="132"/>
    </row>
    <row r="667" spans="6:28" ht="12.75">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row>
    <row r="668" spans="6:28" ht="12.75">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row>
    <row r="669" spans="6:28" ht="12.75">
      <c r="F669" s="132"/>
      <c r="G669" s="132"/>
      <c r="H669" s="132"/>
      <c r="I669" s="132"/>
      <c r="J669" s="132"/>
      <c r="K669" s="132"/>
      <c r="L669" s="132"/>
      <c r="M669" s="135"/>
      <c r="N669" s="48"/>
      <c r="O669" s="48"/>
      <c r="P669" s="48"/>
      <c r="Q669" s="48"/>
      <c r="R669" s="48"/>
      <c r="S669" s="48"/>
      <c r="T669" s="48"/>
      <c r="U669" s="48"/>
      <c r="V669" s="48"/>
      <c r="W669" s="48"/>
      <c r="X669" s="132"/>
      <c r="Y669" s="132"/>
      <c r="Z669" s="132"/>
      <c r="AA669" s="132"/>
      <c r="AB669" s="132"/>
    </row>
    <row r="670" spans="6:28" ht="12.75">
      <c r="F670" s="132"/>
      <c r="G670" s="132"/>
      <c r="H670" s="132"/>
      <c r="I670" s="132"/>
      <c r="J670" s="132"/>
      <c r="K670" s="132"/>
      <c r="L670" s="132"/>
      <c r="M670" s="134"/>
      <c r="N670" s="48"/>
      <c r="O670" s="48"/>
      <c r="P670" s="48"/>
      <c r="Q670" s="48"/>
      <c r="R670" s="48"/>
      <c r="S670" s="48"/>
      <c r="T670" s="48"/>
      <c r="U670" s="48"/>
      <c r="V670" s="48"/>
      <c r="W670" s="48"/>
      <c r="X670" s="132"/>
      <c r="Y670" s="132"/>
      <c r="Z670" s="132"/>
      <c r="AA670" s="132"/>
      <c r="AB670" s="132"/>
    </row>
    <row r="671" spans="6:28" ht="12.75">
      <c r="F671" s="132"/>
      <c r="G671" s="132"/>
      <c r="H671" s="132"/>
      <c r="I671" s="132"/>
      <c r="J671" s="132"/>
      <c r="K671" s="132"/>
      <c r="L671" s="132"/>
      <c r="M671" s="4"/>
      <c r="N671" s="4"/>
      <c r="O671" s="4"/>
      <c r="P671" s="4"/>
      <c r="Q671" s="4"/>
      <c r="R671" s="4"/>
      <c r="S671" s="4"/>
      <c r="T671" s="4"/>
      <c r="U671" s="4"/>
      <c r="V671" s="4"/>
      <c r="W671" s="4"/>
      <c r="X671" s="132"/>
      <c r="Y671" s="132"/>
      <c r="Z671" s="132"/>
      <c r="AA671" s="132"/>
      <c r="AB671" s="132"/>
    </row>
    <row r="672" spans="6:28" ht="12.75">
      <c r="F672" s="132"/>
      <c r="G672" s="132"/>
      <c r="H672" s="132"/>
      <c r="I672" s="132"/>
      <c r="J672" s="132"/>
      <c r="K672" s="132"/>
      <c r="L672" s="132"/>
      <c r="M672" s="4"/>
      <c r="N672" s="4"/>
      <c r="O672" s="4"/>
      <c r="P672" s="4"/>
      <c r="Q672" s="4"/>
      <c r="R672" s="4"/>
      <c r="S672" s="4"/>
      <c r="T672" s="4"/>
      <c r="U672" s="4"/>
      <c r="V672" s="4"/>
      <c r="W672" s="4"/>
      <c r="X672" s="132"/>
      <c r="Y672" s="132"/>
      <c r="Z672" s="132"/>
      <c r="AA672" s="132"/>
      <c r="AB672" s="132"/>
    </row>
    <row r="673" spans="6:28" ht="12.75">
      <c r="F673" s="132"/>
      <c r="G673" s="132"/>
      <c r="H673" s="132"/>
      <c r="I673" s="132"/>
      <c r="J673" s="132"/>
      <c r="K673" s="132"/>
      <c r="L673" s="138"/>
      <c r="M673" s="48"/>
      <c r="N673" s="48"/>
      <c r="O673" s="48"/>
      <c r="P673" s="48"/>
      <c r="Q673" s="48"/>
      <c r="R673" s="48"/>
      <c r="S673" s="48"/>
      <c r="T673" s="48"/>
      <c r="U673" s="48"/>
      <c r="V673" s="48"/>
      <c r="W673" s="48"/>
      <c r="X673" s="132"/>
      <c r="Y673" s="132"/>
      <c r="Z673" s="132"/>
      <c r="AA673" s="132"/>
      <c r="AB673" s="132"/>
    </row>
    <row r="674" spans="6:28" ht="12.75">
      <c r="F674" s="132"/>
      <c r="G674" s="132"/>
      <c r="H674" s="132"/>
      <c r="I674" s="132"/>
      <c r="J674" s="132"/>
      <c r="K674" s="132"/>
      <c r="L674" s="138"/>
      <c r="M674" s="48"/>
      <c r="N674" s="48"/>
      <c r="O674" s="48"/>
      <c r="P674" s="48"/>
      <c r="Q674" s="48"/>
      <c r="R674" s="48"/>
      <c r="S674" s="48"/>
      <c r="T674" s="48"/>
      <c r="U674" s="48"/>
      <c r="V674" s="48"/>
      <c r="W674" s="48"/>
      <c r="X674" s="132"/>
      <c r="Y674" s="132"/>
      <c r="Z674" s="132"/>
      <c r="AA674" s="132"/>
      <c r="AB674" s="132"/>
    </row>
    <row r="675" spans="6:28" ht="12.75">
      <c r="F675" s="132"/>
      <c r="G675" s="132"/>
      <c r="H675" s="132"/>
      <c r="I675" s="132"/>
      <c r="J675" s="132"/>
      <c r="K675" s="132"/>
      <c r="L675" s="132"/>
      <c r="M675" s="48"/>
      <c r="N675" s="48"/>
      <c r="O675" s="48"/>
      <c r="P675" s="48"/>
      <c r="Q675" s="48"/>
      <c r="R675" s="48"/>
      <c r="S675" s="48"/>
      <c r="T675" s="48"/>
      <c r="U675" s="48"/>
      <c r="V675" s="48"/>
      <c r="W675" s="48"/>
      <c r="X675" s="132"/>
      <c r="Y675" s="132"/>
      <c r="Z675" s="132"/>
      <c r="AA675" s="132"/>
      <c r="AB675" s="132"/>
    </row>
    <row r="676" spans="6:28" ht="12.75">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row>
    <row r="677" spans="6:28" ht="12.75">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row>
    <row r="678" spans="6:28" ht="12.75">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row>
  </sheetData>
  <sheetProtection/>
  <mergeCells count="25">
    <mergeCell ref="I559:J559"/>
    <mergeCell ref="I11:J11"/>
    <mergeCell ref="I34:J34"/>
    <mergeCell ref="I57:J57"/>
    <mergeCell ref="I80:J80"/>
    <mergeCell ref="I103:J103"/>
    <mergeCell ref="I126:J126"/>
    <mergeCell ref="I310:J310"/>
    <mergeCell ref="I379:J379"/>
    <mergeCell ref="I218:J218"/>
    <mergeCell ref="I545:J545"/>
    <mergeCell ref="I356:J356"/>
    <mergeCell ref="I517:J517"/>
    <mergeCell ref="I531:J531"/>
    <mergeCell ref="I402:J402"/>
    <mergeCell ref="I425:J425"/>
    <mergeCell ref="C2:F2"/>
    <mergeCell ref="I149:J149"/>
    <mergeCell ref="I172:J172"/>
    <mergeCell ref="I503:J503"/>
    <mergeCell ref="I195:J195"/>
    <mergeCell ref="I241:J241"/>
    <mergeCell ref="I264:J264"/>
    <mergeCell ref="I287:J287"/>
    <mergeCell ref="I333:J333"/>
  </mergeCells>
  <conditionalFormatting sqref="M30:W30 M417:W419 M413:W415 M409:W411 M405:W407 M379 M393:W395 M389:W391 M385:W387 M381:W383 M369:W371 M365:W367 M333:M354 M402:M403 M357:W363 N283:W355 M283:M285 M287:M308 M310:M331 N373:W379 M373:M377 N401:W403 N421:W442 M421:M423 M425:M442 N512:W513 M526:W528 M540:W542 M554:W556 M568:W570 M53:W54 M76:W76 M99:W100 M122:W122 M145:W145 M168:W168 M191:W192 M214:W214 M237:W238 M260:W260 M283:W283 M306:W306 M329:W329 M352:W352 M375:W375 M397:W399 M421:W421 M444:W445">
    <cfRule type="expression" priority="274" dxfId="0" stopIfTrue="1">
      <formula>M29="yes"</formula>
    </cfRule>
  </conditionalFormatting>
  <conditionalFormatting sqref="M553:W553 M517:M519 M531:M533 M545:M547 M559:M561 M24:W24 M515 N515:W519 M525:W528 N530:W533 M539:W542 N544:W547 M555:W556 N558:W561 M567:W570 M47:W47 M70:W70 M93:W93 M116:W116 M139:W139 M162:W162 M185:W185 M208:W208 M231:W231 M254:W254 M277:W277">
    <cfRule type="expression" priority="275" dxfId="0" stopIfTrue="1">
      <formula>M23="yes"</formula>
    </cfRule>
  </conditionalFormatting>
  <conditionalFormatting sqref="M454:W454">
    <cfRule type="expression" priority="276" dxfId="0" stopIfTrue="1">
      <formula>M23="yes"</formula>
    </cfRule>
    <cfRule type="expression" priority="277" dxfId="141" stopIfTrue="1">
      <formula>M24&lt;0</formula>
    </cfRule>
  </conditionalFormatting>
  <conditionalFormatting sqref="M479:W479">
    <cfRule type="expression" priority="278" dxfId="0" stopIfTrue="1">
      <formula>M29="yes"</formula>
    </cfRule>
    <cfRule type="expression" priority="279" dxfId="141" stopIfTrue="1">
      <formula>M30&lt;0</formula>
    </cfRule>
  </conditionalFormatting>
  <conditionalFormatting sqref="L449:V449">
    <cfRule type="expression" priority="280" dxfId="0" stopIfTrue="1">
      <formula>L447="yes"</formula>
    </cfRule>
  </conditionalFormatting>
  <conditionalFormatting sqref="M146:W146">
    <cfRule type="expression" priority="281" dxfId="0" stopIfTrue="1">
      <formula>M100="yes"</formula>
    </cfRule>
  </conditionalFormatting>
  <conditionalFormatting sqref="M446:W446">
    <cfRule type="expression" priority="282" dxfId="0" stopIfTrue="1">
      <formula>M237="yes"</formula>
    </cfRule>
  </conditionalFormatting>
  <conditionalFormatting sqref="M455:W455">
    <cfRule type="expression" priority="283" dxfId="0" stopIfTrue="1">
      <formula>M46="yes"</formula>
    </cfRule>
    <cfRule type="expression" priority="284" dxfId="141" stopIfTrue="1">
      <formula>M47&lt;0</formula>
    </cfRule>
  </conditionalFormatting>
  <conditionalFormatting sqref="M456:W456">
    <cfRule type="expression" priority="285" dxfId="0" stopIfTrue="1">
      <formula>M69="yes"</formula>
    </cfRule>
    <cfRule type="expression" priority="286" dxfId="141" stopIfTrue="1">
      <formula>M70&lt;0</formula>
    </cfRule>
  </conditionalFormatting>
  <conditionalFormatting sqref="M457:W457">
    <cfRule type="expression" priority="287" dxfId="0" stopIfTrue="1">
      <formula>M92="yes"</formula>
    </cfRule>
    <cfRule type="expression" priority="288" dxfId="141" stopIfTrue="1">
      <formula>M93&lt;0</formula>
    </cfRule>
  </conditionalFormatting>
  <conditionalFormatting sqref="M458:W458">
    <cfRule type="expression" priority="289" dxfId="0" stopIfTrue="1">
      <formula>M115="yes"</formula>
    </cfRule>
    <cfRule type="expression" priority="290" dxfId="141" stopIfTrue="1">
      <formula>M116&lt;0</formula>
    </cfRule>
  </conditionalFormatting>
  <conditionalFormatting sqref="M459:W459">
    <cfRule type="expression" priority="291" dxfId="0" stopIfTrue="1">
      <formula>M138="yes"</formula>
    </cfRule>
    <cfRule type="expression" priority="292" dxfId="141" stopIfTrue="1">
      <formula>M139&lt;0</formula>
    </cfRule>
  </conditionalFormatting>
  <conditionalFormatting sqref="M460:W460">
    <cfRule type="expression" priority="293" dxfId="0" stopIfTrue="1">
      <formula>M161="yes"</formula>
    </cfRule>
    <cfRule type="expression" priority="294" dxfId="141" stopIfTrue="1">
      <formula>M162&lt;0</formula>
    </cfRule>
  </conditionalFormatting>
  <conditionalFormatting sqref="M461:W461">
    <cfRule type="expression" priority="295" dxfId="0" stopIfTrue="1">
      <formula>M184="yes"</formula>
    </cfRule>
    <cfRule type="expression" priority="296" dxfId="141" stopIfTrue="1">
      <formula>M185&lt;0</formula>
    </cfRule>
  </conditionalFormatting>
  <conditionalFormatting sqref="M462:W462">
    <cfRule type="expression" priority="297" dxfId="0" stopIfTrue="1">
      <formula>M207="yes"</formula>
    </cfRule>
    <cfRule type="expression" priority="298" dxfId="141" stopIfTrue="1">
      <formula>M208&lt;0</formula>
    </cfRule>
  </conditionalFormatting>
  <conditionalFormatting sqref="M463:W463">
    <cfRule type="expression" priority="299" dxfId="0" stopIfTrue="1">
      <formula>M230="yes"</formula>
    </cfRule>
    <cfRule type="expression" priority="300" dxfId="141" stopIfTrue="1">
      <formula>M231&lt;0</formula>
    </cfRule>
  </conditionalFormatting>
  <conditionalFormatting sqref="M464:W464">
    <cfRule type="expression" priority="301" dxfId="0" stopIfTrue="1">
      <formula>M253="yes"</formula>
    </cfRule>
    <cfRule type="expression" priority="302" dxfId="141" stopIfTrue="1">
      <formula>M254&lt;0</formula>
    </cfRule>
  </conditionalFormatting>
  <conditionalFormatting sqref="M465:W465">
    <cfRule type="expression" priority="303" dxfId="0" stopIfTrue="1">
      <formula>M276="yes"</formula>
    </cfRule>
    <cfRule type="expression" priority="304" dxfId="44" stopIfTrue="1">
      <formula>M277&lt;0</formula>
    </cfRule>
  </conditionalFormatting>
  <conditionalFormatting sqref="M480:W480">
    <cfRule type="expression" priority="305" dxfId="0" stopIfTrue="1">
      <formula>M52="yes"</formula>
    </cfRule>
    <cfRule type="expression" priority="306" dxfId="141" stopIfTrue="1">
      <formula>M53&lt;0</formula>
    </cfRule>
  </conditionalFormatting>
  <conditionalFormatting sqref="M481:W481">
    <cfRule type="expression" priority="307" dxfId="0" stopIfTrue="1">
      <formula>M75="yes"</formula>
    </cfRule>
    <cfRule type="expression" priority="308" dxfId="141" stopIfTrue="1">
      <formula>M76&lt;0</formula>
    </cfRule>
  </conditionalFormatting>
  <conditionalFormatting sqref="M482:W482">
    <cfRule type="expression" priority="309" dxfId="0" stopIfTrue="1">
      <formula>M98="yes"</formula>
    </cfRule>
    <cfRule type="expression" priority="310" dxfId="141" stopIfTrue="1">
      <formula>M99&lt;0</formula>
    </cfRule>
  </conditionalFormatting>
  <conditionalFormatting sqref="M483:W483">
    <cfRule type="expression" priority="311" dxfId="0" stopIfTrue="1">
      <formula>M121="yes"</formula>
    </cfRule>
    <cfRule type="expression" priority="312" dxfId="141" stopIfTrue="1">
      <formula>M122&lt;0</formula>
    </cfRule>
  </conditionalFormatting>
  <conditionalFormatting sqref="M484:W484">
    <cfRule type="expression" priority="313" dxfId="0" stopIfTrue="1">
      <formula>M144="yes"</formula>
    </cfRule>
    <cfRule type="expression" priority="314" dxfId="141" stopIfTrue="1">
      <formula>M145&lt;0</formula>
    </cfRule>
  </conditionalFormatting>
  <conditionalFormatting sqref="M485:W485">
    <cfRule type="expression" priority="315" dxfId="0" stopIfTrue="1">
      <formula>M167="yes"</formula>
    </cfRule>
    <cfRule type="expression" priority="316" dxfId="141" stopIfTrue="1">
      <formula>M168&lt;0</formula>
    </cfRule>
  </conditionalFormatting>
  <conditionalFormatting sqref="M486:W486">
    <cfRule type="expression" priority="317" dxfId="0" stopIfTrue="1">
      <formula>M190="yes"</formula>
    </cfRule>
    <cfRule type="expression" priority="318" dxfId="141" stopIfTrue="1">
      <formula>M191&lt;0</formula>
    </cfRule>
  </conditionalFormatting>
  <conditionalFormatting sqref="M487:W487">
    <cfRule type="expression" priority="319" dxfId="0" stopIfTrue="1">
      <formula>M213="yes"</formula>
    </cfRule>
    <cfRule type="expression" priority="320" dxfId="141" stopIfTrue="1">
      <formula>M214&lt;0</formula>
    </cfRule>
  </conditionalFormatting>
  <conditionalFormatting sqref="M488:W488">
    <cfRule type="expression" priority="321" dxfId="0" stopIfTrue="1">
      <formula>M236="yes"</formula>
    </cfRule>
    <cfRule type="expression" priority="322" dxfId="141" stopIfTrue="1">
      <formula>M237&lt;0</formula>
    </cfRule>
  </conditionalFormatting>
  <conditionalFormatting sqref="M489:W489">
    <cfRule type="expression" priority="323" dxfId="0" stopIfTrue="1">
      <formula>M259="yes"</formula>
    </cfRule>
    <cfRule type="expression" priority="324" dxfId="141" stopIfTrue="1">
      <formula>M260&lt;0</formula>
    </cfRule>
  </conditionalFormatting>
  <conditionalFormatting sqref="M490:W490">
    <cfRule type="expression" priority="325" dxfId="0" stopIfTrue="1">
      <formula>M282="yes"</formula>
    </cfRule>
    <cfRule type="expression" priority="326" dxfId="141" stopIfTrue="1">
      <formula>M283&lt;0</formula>
    </cfRule>
  </conditionalFormatting>
  <conditionalFormatting sqref="M579:W579 M627:W627 M637:W637 M675:W675 M498:W498 M473:W473">
    <cfRule type="expression" priority="327" dxfId="0" stopIfTrue="1">
      <formula>M473&gt;0</formula>
    </cfRule>
  </conditionalFormatting>
  <conditionalFormatting sqref="M474:W474">
    <cfRule type="expression" priority="328" dxfId="0" stopIfTrue="1">
      <formula>#REF!="yes"</formula>
    </cfRule>
  </conditionalFormatting>
  <conditionalFormatting sqref="M632:W632 M605:W605 N573:W574 M573 M643 N643:W644 N669:W670 M669 M475 M450 N450:W451 N475:W476">
    <cfRule type="expression" priority="329" dxfId="0" stopIfTrue="1">
      <formula>#REF!="yes"</formula>
    </cfRule>
  </conditionalFormatting>
  <conditionalFormatting sqref="L447:V447">
    <cfRule type="expression" priority="330" dxfId="0" stopIfTrue="1">
      <formula>#REF!="yes"</formula>
    </cfRule>
  </conditionalFormatting>
  <conditionalFormatting sqref="L571:V571 L448:V448 L499:V499">
    <cfRule type="expression" priority="331" dxfId="0" stopIfTrue="1">
      <formula>#REF!="yes"</formula>
    </cfRule>
  </conditionalFormatting>
  <conditionalFormatting sqref="M444:W444">
    <cfRule type="expression" priority="333" dxfId="0" stopIfTrue="1">
      <formula>M283="yes"</formula>
    </cfRule>
  </conditionalFormatting>
  <conditionalFormatting sqref="M420:W420">
    <cfRule type="expression" priority="335" dxfId="0" stopIfTrue="1">
      <formula>M283="yes"</formula>
    </cfRule>
  </conditionalFormatting>
  <conditionalFormatting sqref="M416:W416">
    <cfRule type="expression" priority="337" dxfId="0" stopIfTrue="1">
      <formula>M283="yes"</formula>
    </cfRule>
  </conditionalFormatting>
  <conditionalFormatting sqref="M412:W412">
    <cfRule type="expression" priority="339" dxfId="0" stopIfTrue="1">
      <formula>M283="yes"</formula>
    </cfRule>
  </conditionalFormatting>
  <conditionalFormatting sqref="M408:W408">
    <cfRule type="expression" priority="341" dxfId="0" stopIfTrue="1">
      <formula>M283="yes"</formula>
    </cfRule>
  </conditionalFormatting>
  <conditionalFormatting sqref="M404:W404">
    <cfRule type="expression" priority="343" dxfId="0" stopIfTrue="1">
      <formula>M283="yes"</formula>
    </cfRule>
  </conditionalFormatting>
  <conditionalFormatting sqref="M400:W400">
    <cfRule type="expression" priority="345" dxfId="0" stopIfTrue="1">
      <formula>M283="yes"</formula>
    </cfRule>
  </conditionalFormatting>
  <conditionalFormatting sqref="M396:W396">
    <cfRule type="expression" priority="347" dxfId="0" stopIfTrue="1">
      <formula>M283="yes"</formula>
    </cfRule>
  </conditionalFormatting>
  <conditionalFormatting sqref="M392:W392">
    <cfRule type="expression" priority="349" dxfId="0" stopIfTrue="1">
      <formula>M283="yes"</formula>
    </cfRule>
  </conditionalFormatting>
  <conditionalFormatting sqref="M388:W388">
    <cfRule type="expression" priority="351" dxfId="0" stopIfTrue="1">
      <formula>M283="yes"</formula>
    </cfRule>
  </conditionalFormatting>
  <conditionalFormatting sqref="M384:W384">
    <cfRule type="expression" priority="353" dxfId="0" stopIfTrue="1">
      <formula>M283="yes"</formula>
    </cfRule>
  </conditionalFormatting>
  <conditionalFormatting sqref="M380:W380">
    <cfRule type="expression" priority="355" dxfId="0" stopIfTrue="1">
      <formula>M283="yes"</formula>
    </cfRule>
  </conditionalFormatting>
  <conditionalFormatting sqref="M376:W376">
    <cfRule type="expression" priority="357" dxfId="0" stopIfTrue="1">
      <formula>M283="yes"</formula>
    </cfRule>
  </conditionalFormatting>
  <conditionalFormatting sqref="M372:W372">
    <cfRule type="expression" priority="359" dxfId="0" stopIfTrue="1">
      <formula>M283="yes"</formula>
    </cfRule>
  </conditionalFormatting>
  <conditionalFormatting sqref="M368:W368">
    <cfRule type="expression" priority="361" dxfId="0" stopIfTrue="1">
      <formula>M283="yes"</formula>
    </cfRule>
  </conditionalFormatting>
  <conditionalFormatting sqref="M364:W364">
    <cfRule type="expression" priority="363" dxfId="0" stopIfTrue="1">
      <formula>M283="yes"</formula>
    </cfRule>
  </conditionalFormatting>
  <conditionalFormatting sqref="M360:W360">
    <cfRule type="expression" priority="365" dxfId="0" stopIfTrue="1">
      <formula>M283="yes"</formula>
    </cfRule>
  </conditionalFormatting>
  <conditionalFormatting sqref="M356:W356">
    <cfRule type="expression" priority="367" dxfId="0" stopIfTrue="1">
      <formula>M283="yes"</formula>
    </cfRule>
  </conditionalFormatting>
  <conditionalFormatting sqref="M300:W300 M323:W323 M346:W346 M369:W369 M392:W392 M415:W415">
    <cfRule type="expression" priority="273" dxfId="0" stopIfTrue="1">
      <formula>M299="yes"</formula>
    </cfRule>
  </conditionalFormatting>
  <conditionalFormatting sqref="M443:W443">
    <cfRule type="expression" priority="369" dxfId="0" stopIfTrue="1">
      <formula>M422="yes"</formula>
    </cfRule>
  </conditionalFormatting>
  <conditionalFormatting sqref="M438:W438">
    <cfRule type="expression" priority="371" dxfId="0" stopIfTrue="1">
      <formula>M422="yes"</formula>
    </cfRule>
  </conditionalFormatting>
  <conditionalFormatting sqref="M433:W433">
    <cfRule type="expression" priority="373" dxfId="0" stopIfTrue="1">
      <formula>M422="yes"</formula>
    </cfRule>
  </conditionalFormatting>
  <conditionalFormatting sqref="M428:W428">
    <cfRule type="expression" priority="375" dxfId="0" stopIfTrue="1">
      <formula>M422="yes"</formula>
    </cfRule>
  </conditionalFormatting>
  <conditionalFormatting sqref="M443:W443">
    <cfRule type="expression" priority="272" dxfId="0" stopIfTrue="1">
      <formula>M306="yes"</formula>
    </cfRule>
  </conditionalFormatting>
  <conditionalFormatting sqref="M439:W439">
    <cfRule type="expression" priority="271" dxfId="0" stopIfTrue="1">
      <formula>M306="yes"</formula>
    </cfRule>
  </conditionalFormatting>
  <conditionalFormatting sqref="M435:W435">
    <cfRule type="expression" priority="270" dxfId="0" stopIfTrue="1">
      <formula>M306="yes"</formula>
    </cfRule>
  </conditionalFormatting>
  <conditionalFormatting sqref="M431:W431">
    <cfRule type="expression" priority="269" dxfId="0" stopIfTrue="1">
      <formula>M306="yes"</formula>
    </cfRule>
  </conditionalFormatting>
  <conditionalFormatting sqref="M427:W427">
    <cfRule type="expression" priority="268" dxfId="0" stopIfTrue="1">
      <formula>M306="yes"</formula>
    </cfRule>
  </conditionalFormatting>
  <conditionalFormatting sqref="M423:W423">
    <cfRule type="expression" priority="267" dxfId="0" stopIfTrue="1">
      <formula>M306="yes"</formula>
    </cfRule>
  </conditionalFormatting>
  <conditionalFormatting sqref="M438:W438">
    <cfRule type="expression" priority="266" dxfId="0" stopIfTrue="1">
      <formula>M437="yes"</formula>
    </cfRule>
  </conditionalFormatting>
  <conditionalFormatting sqref="M466">
    <cfRule type="expression" priority="264" dxfId="43" stopIfTrue="1">
      <formula>M299="yes"</formula>
    </cfRule>
    <cfRule type="expression" priority="265" dxfId="44" stopIfTrue="1">
      <formula>M300&lt;0</formula>
    </cfRule>
  </conditionalFormatting>
  <conditionalFormatting sqref="N466:W466">
    <cfRule type="expression" priority="262" dxfId="43" stopIfTrue="1">
      <formula>N299="yes"</formula>
    </cfRule>
    <cfRule type="expression" priority="263" dxfId="102" stopIfTrue="1">
      <formula>N300&lt;0</formula>
    </cfRule>
  </conditionalFormatting>
  <conditionalFormatting sqref="N466:W466">
    <cfRule type="expression" priority="260" dxfId="43" stopIfTrue="1">
      <formula>N299="yes"</formula>
    </cfRule>
    <cfRule type="expression" priority="261" dxfId="44" stopIfTrue="1">
      <formula>N300&lt;0</formula>
    </cfRule>
  </conditionalFormatting>
  <conditionalFormatting sqref="M467">
    <cfRule type="expression" priority="258" dxfId="43" stopIfTrue="1">
      <formula>M322="yes"</formula>
    </cfRule>
    <cfRule type="expression" priority="259" dxfId="44" stopIfTrue="1">
      <formula>M323&lt;0</formula>
    </cfRule>
  </conditionalFormatting>
  <conditionalFormatting sqref="N467:W467">
    <cfRule type="expression" priority="256" dxfId="43" stopIfTrue="1">
      <formula>317="yes"</formula>
    </cfRule>
    <cfRule type="expression" priority="257" dxfId="44" stopIfTrue="1">
      <formula>N323&lt;0</formula>
    </cfRule>
  </conditionalFormatting>
  <conditionalFormatting sqref="N467:W467">
    <cfRule type="expression" priority="254" dxfId="43" stopIfTrue="1">
      <formula>N322="yes"</formula>
    </cfRule>
    <cfRule type="expression" priority="255" dxfId="44" stopIfTrue="1">
      <formula>N323&lt;0</formula>
    </cfRule>
  </conditionalFormatting>
  <conditionalFormatting sqref="M468">
    <cfRule type="expression" priority="251" dxfId="43" stopIfTrue="1">
      <formula>M345="yes"</formula>
    </cfRule>
    <cfRule type="expression" priority="252" dxfId="44" stopIfTrue="1">
      <formula>M346&lt;0</formula>
    </cfRule>
  </conditionalFormatting>
  <conditionalFormatting sqref="N468:W468">
    <cfRule type="expression" priority="249" dxfId="43" stopIfTrue="1">
      <formula>N345="yes"</formula>
    </cfRule>
    <cfRule type="expression" priority="250" dxfId="44" stopIfTrue="1">
      <formula>N346&lt;0</formula>
    </cfRule>
  </conditionalFormatting>
  <conditionalFormatting sqref="M469">
    <cfRule type="expression" priority="247" dxfId="43" stopIfTrue="1">
      <formula>M368="yes"</formula>
    </cfRule>
    <cfRule type="expression" priority="248" dxfId="44" stopIfTrue="1">
      <formula>M369&lt;0</formula>
    </cfRule>
  </conditionalFormatting>
  <conditionalFormatting sqref="N469:W469">
    <cfRule type="expression" priority="245" dxfId="43" stopIfTrue="1">
      <formula>N368="yes"</formula>
    </cfRule>
    <cfRule type="expression" priority="246" dxfId="44" stopIfTrue="1">
      <formula>N369&lt;0</formula>
    </cfRule>
  </conditionalFormatting>
  <conditionalFormatting sqref="M470">
    <cfRule type="expression" priority="243" dxfId="43" stopIfTrue="1">
      <formula>M391="yes"</formula>
    </cfRule>
    <cfRule type="expression" priority="244" dxfId="44" stopIfTrue="1">
      <formula>M392&lt;0</formula>
    </cfRule>
  </conditionalFormatting>
  <conditionalFormatting sqref="N470:W470">
    <cfRule type="expression" priority="241" dxfId="43" stopIfTrue="1">
      <formula>N391="yes"</formula>
    </cfRule>
    <cfRule type="expression" priority="242" dxfId="44" stopIfTrue="1">
      <formula>N392&lt;0</formula>
    </cfRule>
  </conditionalFormatting>
  <conditionalFormatting sqref="M471">
    <cfRule type="expression" priority="239" dxfId="43" stopIfTrue="1">
      <formula>M414="yes"</formula>
    </cfRule>
    <cfRule type="expression" priority="240" dxfId="44" stopIfTrue="1">
      <formula>M415&lt;0</formula>
    </cfRule>
  </conditionalFormatting>
  <conditionalFormatting sqref="N471:W471">
    <cfRule type="expression" priority="237" dxfId="43" stopIfTrue="1">
      <formula>N414="yes"</formula>
    </cfRule>
    <cfRule type="expression" priority="238" dxfId="44" stopIfTrue="1">
      <formula>N415&lt;0</formula>
    </cfRule>
  </conditionalFormatting>
  <conditionalFormatting sqref="M472">
    <cfRule type="expression" priority="235" dxfId="43" stopIfTrue="1">
      <formula>M437="yes"</formula>
    </cfRule>
    <cfRule type="expression" priority="236" dxfId="44" stopIfTrue="1">
      <formula>M438&lt;0</formula>
    </cfRule>
  </conditionalFormatting>
  <conditionalFormatting sqref="N472:W472">
    <cfRule type="expression" priority="233" dxfId="43" stopIfTrue="1">
      <formula>N437="yes"</formula>
    </cfRule>
    <cfRule type="expression" priority="234" dxfId="44" stopIfTrue="1">
      <formula>N438&lt;0</formula>
    </cfRule>
  </conditionalFormatting>
  <conditionalFormatting sqref="M491:W491">
    <cfRule type="expression" priority="231" dxfId="43" stopIfTrue="1">
      <formula>M305="yes"</formula>
    </cfRule>
    <cfRule type="expression" priority="232" dxfId="44" stopIfTrue="1">
      <formula>M306&lt;0</formula>
    </cfRule>
  </conditionalFormatting>
  <conditionalFormatting sqref="N491:W491">
    <cfRule type="expression" priority="229" dxfId="43" stopIfTrue="1">
      <formula>N305="yes"</formula>
    </cfRule>
    <cfRule type="expression" priority="230" dxfId="44" stopIfTrue="1">
      <formula>N306&lt;0</formula>
    </cfRule>
  </conditionalFormatting>
  <conditionalFormatting sqref="M492">
    <cfRule type="expression" priority="227" dxfId="43" stopIfTrue="1">
      <formula>M328="yes"</formula>
    </cfRule>
    <cfRule type="expression" priority="228" dxfId="44" stopIfTrue="1">
      <formula>M329&lt;0</formula>
    </cfRule>
  </conditionalFormatting>
  <conditionalFormatting sqref="N492:W492">
    <cfRule type="expression" priority="225" dxfId="43" stopIfTrue="1">
      <formula>N328="yes"</formula>
    </cfRule>
    <cfRule type="expression" priority="226" dxfId="44" stopIfTrue="1">
      <formula>N329&lt;0</formula>
    </cfRule>
  </conditionalFormatting>
  <conditionalFormatting sqref="M493">
    <cfRule type="expression" priority="223" dxfId="43" stopIfTrue="1">
      <formula>M351="yes"</formula>
    </cfRule>
    <cfRule type="expression" priority="224" dxfId="44" stopIfTrue="1">
      <formula>M352&lt;0</formula>
    </cfRule>
  </conditionalFormatting>
  <conditionalFormatting sqref="N493:W493">
    <cfRule type="expression" priority="221" dxfId="43" stopIfTrue="1">
      <formula>N351="yes"</formula>
    </cfRule>
    <cfRule type="expression" priority="222" dxfId="44" stopIfTrue="1">
      <formula>N352&lt;0</formula>
    </cfRule>
  </conditionalFormatting>
  <conditionalFormatting sqref="M494">
    <cfRule type="expression" priority="219" dxfId="43" stopIfTrue="1">
      <formula>M374="yes"</formula>
    </cfRule>
    <cfRule type="expression" priority="220" dxfId="44" stopIfTrue="1">
      <formula>M375&lt;0</formula>
    </cfRule>
  </conditionalFormatting>
  <conditionalFormatting sqref="N494:W494">
    <cfRule type="expression" priority="217" dxfId="43" stopIfTrue="1">
      <formula>N374="yes"</formula>
    </cfRule>
    <cfRule type="expression" priority="218" dxfId="44" stopIfTrue="1">
      <formula>N375&lt;0</formula>
    </cfRule>
  </conditionalFormatting>
  <conditionalFormatting sqref="M495">
    <cfRule type="expression" priority="215" dxfId="43" stopIfTrue="1">
      <formula>M397="yes"</formula>
    </cfRule>
    <cfRule type="expression" priority="216" dxfId="46" stopIfTrue="1">
      <formula>M398&lt;0</formula>
    </cfRule>
  </conditionalFormatting>
  <conditionalFormatting sqref="N495:W495">
    <cfRule type="expression" priority="213" dxfId="43" stopIfTrue="1">
      <formula>N397="yes"</formula>
    </cfRule>
    <cfRule type="expression" priority="214" dxfId="46" stopIfTrue="1">
      <formula>N398&lt;0</formula>
    </cfRule>
  </conditionalFormatting>
  <conditionalFormatting sqref="M496">
    <cfRule type="expression" priority="211" dxfId="43" stopIfTrue="1">
      <formula>M420="yes"</formula>
    </cfRule>
    <cfRule type="expression" priority="212" dxfId="46" stopIfTrue="1">
      <formula>M421&lt;0</formula>
    </cfRule>
  </conditionalFormatting>
  <conditionalFormatting sqref="M497">
    <cfRule type="expression" priority="209" dxfId="43" stopIfTrue="1">
      <formula>M443="yes"</formula>
    </cfRule>
    <cfRule type="expression" priority="210" dxfId="46" stopIfTrue="1">
      <formula>M444&lt;0</formula>
    </cfRule>
  </conditionalFormatting>
  <conditionalFormatting sqref="N496:W496">
    <cfRule type="expression" priority="207" dxfId="43" stopIfTrue="1">
      <formula>N420="yes"</formula>
    </cfRule>
    <cfRule type="expression" priority="208" dxfId="46" stopIfTrue="1">
      <formula>N421&lt;0</formula>
    </cfRule>
  </conditionalFormatting>
  <conditionalFormatting sqref="N497:W497">
    <cfRule type="expression" priority="205" dxfId="43" stopIfTrue="1">
      <formula>N443="yes"</formula>
    </cfRule>
    <cfRule type="expression" priority="206" dxfId="46" stopIfTrue="1">
      <formula>N444&lt;0</formula>
    </cfRule>
  </conditionalFormatting>
  <conditionalFormatting sqref="N554:W554">
    <cfRule type="expression" priority="423" dxfId="0" stopIfTrue="1">
      <formula>#REF!="yes"</formula>
    </cfRule>
  </conditionalFormatting>
  <conditionalFormatting sqref="E475">
    <cfRule type="expression" priority="81" dxfId="44" stopIfTrue="1">
      <formula>E475=3</formula>
    </cfRule>
    <cfRule type="expression" priority="82" dxfId="43" stopIfTrue="1">
      <formula>E475=2</formula>
    </cfRule>
    <cfRule type="expression" priority="83" dxfId="42" stopIfTrue="1">
      <formula>E475=1</formula>
    </cfRule>
  </conditionalFormatting>
  <conditionalFormatting sqref="M300:W300">
    <cfRule type="expression" priority="78" dxfId="0" stopIfTrue="1">
      <formula>M299="yes"</formula>
    </cfRule>
  </conditionalFormatting>
  <conditionalFormatting sqref="M323:W323">
    <cfRule type="expression" priority="77" dxfId="0" stopIfTrue="1">
      <formula>M322="yes"</formula>
    </cfRule>
  </conditionalFormatting>
  <conditionalFormatting sqref="M346:W346">
    <cfRule type="expression" priority="76" dxfId="0" stopIfTrue="1">
      <formula>M345="yes"</formula>
    </cfRule>
  </conditionalFormatting>
  <conditionalFormatting sqref="M369:W369">
    <cfRule type="expression" priority="75" dxfId="0" stopIfTrue="1">
      <formula>M368="yes"</formula>
    </cfRule>
  </conditionalFormatting>
  <conditionalFormatting sqref="M392:W392">
    <cfRule type="expression" priority="74" dxfId="0" stopIfTrue="1">
      <formula>M391="yes"</formula>
    </cfRule>
  </conditionalFormatting>
  <conditionalFormatting sqref="M415:W415">
    <cfRule type="expression" priority="73" dxfId="0" stopIfTrue="1">
      <formula>M414="yes"</formula>
    </cfRule>
  </conditionalFormatting>
  <conditionalFormatting sqref="M438:W438">
    <cfRule type="expression" priority="72" dxfId="0" stopIfTrue="1">
      <formula>M437="yes"</formula>
    </cfRule>
  </conditionalFormatting>
  <conditionalFormatting sqref="M513:W513">
    <cfRule type="expression" priority="69" dxfId="0" stopIfTrue="1">
      <formula>M384="yes"</formula>
    </cfRule>
  </conditionalFormatting>
  <conditionalFormatting sqref="M527:W527">
    <cfRule type="expression" priority="64" dxfId="0" stopIfTrue="1">
      <formula>M401="yes"</formula>
    </cfRule>
  </conditionalFormatting>
  <conditionalFormatting sqref="M541:W541">
    <cfRule type="expression" priority="59" dxfId="0" stopIfTrue="1">
      <formula>M418="yes"</formula>
    </cfRule>
  </conditionalFormatting>
  <conditionalFormatting sqref="M555:W555">
    <cfRule type="expression" priority="54" dxfId="0" stopIfTrue="1">
      <formula>M435="yes"</formula>
    </cfRule>
  </conditionalFormatting>
  <conditionalFormatting sqref="M569:W569">
    <cfRule type="expression" priority="49" dxfId="0" stopIfTrue="1">
      <formula>M452="yes"</formula>
    </cfRule>
  </conditionalFormatting>
  <conditionalFormatting sqref="M300:W300">
    <cfRule type="expression" priority="46" dxfId="0" stopIfTrue="1">
      <formula>M299="yes"</formula>
    </cfRule>
  </conditionalFormatting>
  <conditionalFormatting sqref="M323:W323">
    <cfRule type="expression" priority="45" dxfId="0" stopIfTrue="1">
      <formula>M322="yes"</formula>
    </cfRule>
  </conditionalFormatting>
  <conditionalFormatting sqref="M346:W346">
    <cfRule type="expression" priority="44" dxfId="0" stopIfTrue="1">
      <formula>M345="yes"</formula>
    </cfRule>
  </conditionalFormatting>
  <conditionalFormatting sqref="M369:W369">
    <cfRule type="expression" priority="43" dxfId="0" stopIfTrue="1">
      <formula>M368="yes"</formula>
    </cfRule>
  </conditionalFormatting>
  <conditionalFormatting sqref="M392:W392">
    <cfRule type="expression" priority="42" dxfId="0" stopIfTrue="1">
      <formula>M391="yes"</formula>
    </cfRule>
  </conditionalFormatting>
  <conditionalFormatting sqref="M415:W415">
    <cfRule type="expression" priority="41" dxfId="0" stopIfTrue="1">
      <formula>M414="yes"</formula>
    </cfRule>
  </conditionalFormatting>
  <conditionalFormatting sqref="M438:W438">
    <cfRule type="expression" priority="40" dxfId="0" stopIfTrue="1">
      <formula>M437="yes"</formula>
    </cfRule>
  </conditionalFormatting>
  <conditionalFormatting sqref="M514">
    <cfRule type="expression" priority="426" dxfId="0" stopIfTrue="1">
      <formula>M512="yes"</formula>
    </cfRule>
  </conditionalFormatting>
  <conditionalFormatting sqref="M554">
    <cfRule type="expression" priority="451" dxfId="0" stopIfTrue="1">
      <formula>M512="yes"</formula>
    </cfRule>
  </conditionalFormatting>
  <conditionalFormatting sqref="M513:W513 M527:W527 M541:W541 M555:W555 M569:W569">
    <cfRule type="expression" priority="457" dxfId="0" stopIfTrue="1">
      <formula>#REF!="yes"</formula>
    </cfRule>
  </conditionalFormatting>
  <conditionalFormatting sqref="M512:W512">
    <cfRule type="expression" priority="459" dxfId="0" stopIfTrue="1">
      <formula>M500="yes"</formula>
    </cfRule>
  </conditionalFormatting>
  <conditionalFormatting sqref="M528">
    <cfRule type="expression" priority="39" dxfId="0" stopIfTrue="1">
      <formula>M527="yes"</formula>
    </cfRule>
  </conditionalFormatting>
  <conditionalFormatting sqref="M527:W527">
    <cfRule type="expression" priority="36" dxfId="0" stopIfTrue="1">
      <formula>M401="yes"</formula>
    </cfRule>
  </conditionalFormatting>
  <conditionalFormatting sqref="M526:W526">
    <cfRule type="expression" priority="32" dxfId="0" stopIfTrue="1">
      <formula>M514="yes"</formula>
    </cfRule>
  </conditionalFormatting>
  <conditionalFormatting sqref="M542">
    <cfRule type="expression" priority="31" dxfId="0" stopIfTrue="1">
      <formula>M541="yes"</formula>
    </cfRule>
  </conditionalFormatting>
  <conditionalFormatting sqref="M541:W541">
    <cfRule type="expression" priority="28" dxfId="0" stopIfTrue="1">
      <formula>M418="yes"</formula>
    </cfRule>
  </conditionalFormatting>
  <conditionalFormatting sqref="M540:W540 M554:W554 M568:W568">
    <cfRule type="expression" priority="24" dxfId="0" stopIfTrue="1">
      <formula>#REF!="yes"</formula>
    </cfRule>
  </conditionalFormatting>
  <conditionalFormatting sqref="M556">
    <cfRule type="expression" priority="23" dxfId="0" stopIfTrue="1">
      <formula>M555="yes"</formula>
    </cfRule>
  </conditionalFormatting>
  <conditionalFormatting sqref="M555:W555">
    <cfRule type="expression" priority="20" dxfId="0" stopIfTrue="1">
      <formula>M435="yes"</formula>
    </cfRule>
  </conditionalFormatting>
  <conditionalFormatting sqref="M570">
    <cfRule type="expression" priority="15" dxfId="0" stopIfTrue="1">
      <formula>M569="yes"</formula>
    </cfRule>
  </conditionalFormatting>
  <conditionalFormatting sqref="M569:W569">
    <cfRule type="expression" priority="12" dxfId="0" stopIfTrue="1">
      <formula>M452="yes"</formula>
    </cfRule>
  </conditionalFormatting>
  <conditionalFormatting sqref="M557:W557 M543:W543 M529:W529 N514:W514">
    <cfRule type="expression" priority="460" dxfId="0" stopIfTrue="1">
      <formula>#REF!="yes"</formula>
    </cfRule>
  </conditionalFormatting>
  <conditionalFormatting sqref="M568:W568 M554:W554 M540:W540 M526:W526 M512:W512">
    <cfRule type="expression" priority="476" dxfId="0" stopIfTrue="1">
      <formula>#REF!="yes"</formula>
    </cfRule>
  </conditionalFormatting>
  <conditionalFormatting sqref="M568:W568 M554:W554 M540:W540 M526:W526 M512:W512">
    <cfRule type="expression" priority="477" dxfId="0" stopIfTrue="1">
      <formula>#REF!="yes"</formula>
    </cfRule>
  </conditionalFormatting>
  <conditionalFormatting sqref="M300:W300">
    <cfRule type="expression" priority="7" dxfId="0" stopIfTrue="1">
      <formula>M299="yes"</formula>
    </cfRule>
  </conditionalFormatting>
  <conditionalFormatting sqref="M323:W323">
    <cfRule type="expression" priority="6" dxfId="0" stopIfTrue="1">
      <formula>M322="yes"</formula>
    </cfRule>
  </conditionalFormatting>
  <conditionalFormatting sqref="M346:W346">
    <cfRule type="expression" priority="5" dxfId="0" stopIfTrue="1">
      <formula>M345="yes"</formula>
    </cfRule>
  </conditionalFormatting>
  <conditionalFormatting sqref="M369:W369">
    <cfRule type="expression" priority="4" dxfId="0" stopIfTrue="1">
      <formula>M368="yes"</formula>
    </cfRule>
  </conditionalFormatting>
  <conditionalFormatting sqref="M392:W392">
    <cfRule type="expression" priority="3" dxfId="0" stopIfTrue="1">
      <formula>M391="yes"</formula>
    </cfRule>
  </conditionalFormatting>
  <conditionalFormatting sqref="M415:W415">
    <cfRule type="expression" priority="2" dxfId="0" stopIfTrue="1">
      <formula>M414="yes"</formula>
    </cfRule>
  </conditionalFormatting>
  <conditionalFormatting sqref="M438:W438">
    <cfRule type="expression" priority="1" dxfId="0" stopIfTrue="1">
      <formula>M437="yes"</formula>
    </cfRule>
  </conditionalFormatting>
  <printOptions/>
  <pageMargins left="0" right="0" top="0" bottom="0" header="0.5" footer="0.5"/>
  <pageSetup fitToHeight="1" fitToWidth="1" horizontalDpi="600" verticalDpi="600" orientation="landscape" scale="61"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2:AW678"/>
  <sheetViews>
    <sheetView zoomScale="85" zoomScaleNormal="85" zoomScalePageLayoutView="0" workbookViewId="0" topLeftCell="A1">
      <pane ySplit="5" topLeftCell="A6" activePane="bottomLeft" state="frozen"/>
      <selection pane="topLeft" activeCell="A1" sqref="A1"/>
      <selection pane="bottomLeft" activeCell="F255" sqref="F255"/>
    </sheetView>
  </sheetViews>
  <sheetFormatPr defaultColWidth="9.140625" defaultRowHeight="12.75"/>
  <cols>
    <col min="1" max="2" width="2.421875" style="0" customWidth="1"/>
    <col min="4" max="5" width="9.421875" style="0" bestFit="1" customWidth="1"/>
    <col min="6" max="6" width="10.7109375" style="0" customWidth="1"/>
    <col min="7" max="7" width="11.00390625" style="0" bestFit="1" customWidth="1"/>
    <col min="8" max="8" width="16.421875" style="0" customWidth="1"/>
    <col min="9" max="9" width="7.140625" style="0" customWidth="1"/>
    <col min="10" max="10" width="6.28125" style="0" customWidth="1"/>
    <col min="11" max="11" width="12.7109375" style="0" customWidth="1"/>
    <col min="12" max="12" width="9.57421875" style="0" bestFit="1" customWidth="1"/>
    <col min="13" max="13" width="9.421875" style="0" bestFit="1" customWidth="1"/>
    <col min="14" max="14" width="9.57421875" style="0" bestFit="1" customWidth="1"/>
    <col min="15" max="15" width="12.00390625" style="0" bestFit="1" customWidth="1"/>
    <col min="16" max="16" width="11.28125" style="0" customWidth="1"/>
    <col min="17" max="17" width="12.28125" style="0" bestFit="1" customWidth="1"/>
    <col min="18" max="18" width="11.57421875" style="0" customWidth="1"/>
    <col min="19" max="22" width="9.421875" style="0" bestFit="1" customWidth="1"/>
    <col min="23" max="23" width="9.28125" style="0" bestFit="1" customWidth="1"/>
    <col min="25" max="38" width="9.140625" style="0" hidden="1" customWidth="1"/>
    <col min="39" max="52" width="9.140625" style="0" customWidth="1"/>
  </cols>
  <sheetData>
    <row r="2" spans="3:6" ht="12.75">
      <c r="C2" s="197" t="s">
        <v>74</v>
      </c>
      <c r="D2" s="197"/>
      <c r="E2" s="197"/>
      <c r="F2" s="197"/>
    </row>
    <row r="3" spans="3:6" ht="6" customHeight="1">
      <c r="C3" s="122" t="s">
        <v>72</v>
      </c>
      <c r="D3" s="1">
        <v>1</v>
      </c>
      <c r="E3" s="167">
        <f>IF(D3=2,6,2.01)</f>
        <v>2.01</v>
      </c>
      <c r="F3" s="1" t="str">
        <f>IF(D3=2,"Annum)","Trimester)")</f>
        <v>Trimester)</v>
      </c>
    </row>
    <row r="4" spans="3:6" ht="6" customHeight="1">
      <c r="C4" s="122" t="s">
        <v>73</v>
      </c>
      <c r="D4" s="1"/>
      <c r="E4" s="1"/>
      <c r="F4" s="1" t="str">
        <f>IF(D3=2," AF/A:"," AF/T:")</f>
        <v> AF/T:</v>
      </c>
    </row>
    <row r="5" spans="3:6" ht="13.5" customHeight="1">
      <c r="C5" s="122"/>
      <c r="D5" s="1"/>
      <c r="E5" s="1"/>
      <c r="F5" s="1"/>
    </row>
    <row r="6" ht="13.5" customHeight="1"/>
    <row r="7" spans="3:24" ht="15.75">
      <c r="C7" s="46" t="s">
        <v>36</v>
      </c>
      <c r="D7" s="45"/>
      <c r="E7" s="45"/>
      <c r="F7" s="45"/>
      <c r="G7" s="45"/>
      <c r="H7" s="45"/>
      <c r="I7" s="45"/>
      <c r="J7" s="45"/>
      <c r="K7" s="45"/>
      <c r="L7" s="45"/>
      <c r="M7" s="45"/>
      <c r="N7" s="45"/>
      <c r="O7" s="45"/>
      <c r="P7" s="45"/>
      <c r="Q7" s="45"/>
      <c r="R7" s="45"/>
      <c r="S7" s="45"/>
      <c r="T7" s="45"/>
      <c r="U7" s="45"/>
      <c r="V7" s="45"/>
      <c r="W7" s="45"/>
      <c r="X7" s="45"/>
    </row>
    <row r="9" spans="5:26" ht="12.75">
      <c r="E9" s="41"/>
      <c r="F9" s="43"/>
      <c r="G9" s="9"/>
      <c r="H9" s="42"/>
      <c r="I9" s="44"/>
      <c r="Y9" s="121"/>
      <c r="Z9" s="121"/>
    </row>
    <row r="10" spans="3:13" ht="15.75">
      <c r="C10" s="14" t="s">
        <v>101</v>
      </c>
      <c r="M10" t="str">
        <f>"Impact by Reach (AF/"&amp;$F$3</f>
        <v>Impact by Reach (AF/Trimester)</v>
      </c>
    </row>
    <row r="11" spans="3:23" ht="12.75">
      <c r="C11" s="2" t="s">
        <v>0</v>
      </c>
      <c r="D11" s="2" t="s">
        <v>1</v>
      </c>
      <c r="E11" s="2" t="s">
        <v>48</v>
      </c>
      <c r="F11" s="2" t="s">
        <v>5</v>
      </c>
      <c r="G11" s="2" t="s">
        <v>6</v>
      </c>
      <c r="H11" s="2" t="s">
        <v>8</v>
      </c>
      <c r="I11" s="198" t="s">
        <v>35</v>
      </c>
      <c r="J11" s="198"/>
      <c r="K11" s="5" t="s">
        <v>10</v>
      </c>
      <c r="M11" s="2" t="s">
        <v>12</v>
      </c>
      <c r="N11" s="2" t="s">
        <v>13</v>
      </c>
      <c r="O11" s="2" t="s">
        <v>14</v>
      </c>
      <c r="P11" s="2" t="s">
        <v>15</v>
      </c>
      <c r="Q11" s="2" t="s">
        <v>16</v>
      </c>
      <c r="R11" s="2" t="s">
        <v>17</v>
      </c>
      <c r="S11" s="2" t="s">
        <v>18</v>
      </c>
      <c r="T11" s="2" t="s">
        <v>19</v>
      </c>
      <c r="U11" s="2" t="s">
        <v>20</v>
      </c>
      <c r="V11" s="2" t="s">
        <v>21</v>
      </c>
      <c r="W11" s="2" t="s">
        <v>22</v>
      </c>
    </row>
    <row r="12" spans="3:23" ht="13.5" thickBot="1">
      <c r="C12" s="3"/>
      <c r="D12" s="3" t="s">
        <v>2</v>
      </c>
      <c r="E12" s="3" t="s">
        <v>3</v>
      </c>
      <c r="F12" s="3" t="s">
        <v>4</v>
      </c>
      <c r="G12" s="3" t="s">
        <v>7</v>
      </c>
      <c r="H12" s="3" t="s">
        <v>9</v>
      </c>
      <c r="I12" s="69" t="s">
        <v>44</v>
      </c>
      <c r="J12" s="68" t="s">
        <v>45</v>
      </c>
      <c r="K12" s="6" t="s">
        <v>11</v>
      </c>
      <c r="M12" s="3" t="s">
        <v>23</v>
      </c>
      <c r="N12" s="3" t="s">
        <v>24</v>
      </c>
      <c r="O12" s="3" t="s">
        <v>25</v>
      </c>
      <c r="P12" s="3" t="s">
        <v>26</v>
      </c>
      <c r="Q12" s="3" t="s">
        <v>27</v>
      </c>
      <c r="R12" s="3" t="s">
        <v>28</v>
      </c>
      <c r="S12" s="3" t="s">
        <v>19</v>
      </c>
      <c r="T12" s="3"/>
      <c r="U12" s="3" t="s">
        <v>21</v>
      </c>
      <c r="V12" s="3"/>
      <c r="W12" s="3" t="s">
        <v>29</v>
      </c>
    </row>
    <row r="13" spans="3:23" ht="16.5" thickTop="1">
      <c r="C13" s="14" t="s">
        <v>102</v>
      </c>
      <c r="D13" s="10"/>
      <c r="E13" s="10"/>
      <c r="F13" s="10"/>
      <c r="G13" s="10"/>
      <c r="H13" s="10"/>
      <c r="I13" s="10"/>
      <c r="J13" s="10"/>
      <c r="K13" s="4"/>
      <c r="M13" s="10"/>
      <c r="N13" s="10"/>
      <c r="O13" s="10"/>
      <c r="P13" s="10"/>
      <c r="Q13" s="10"/>
      <c r="R13" s="10"/>
      <c r="S13" s="10"/>
      <c r="T13" s="10"/>
      <c r="U13" s="10"/>
      <c r="V13" s="10"/>
      <c r="W13" s="10"/>
    </row>
    <row r="14" spans="3:25" s="1" customFormat="1" ht="12.75">
      <c r="C14" s="15"/>
      <c r="D14" s="15"/>
      <c r="E14" s="16"/>
      <c r="F14" s="16"/>
      <c r="G14" s="17"/>
      <c r="H14" s="15"/>
      <c r="I14" s="15"/>
      <c r="J14" s="16"/>
      <c r="K14" s="15"/>
      <c r="L14" s="139" t="s">
        <v>40</v>
      </c>
      <c r="M14" s="148">
        <v>0</v>
      </c>
      <c r="N14" s="149">
        <v>0</v>
      </c>
      <c r="O14" s="149">
        <v>0</v>
      </c>
      <c r="P14" s="149">
        <v>0</v>
      </c>
      <c r="Q14" s="149">
        <v>0</v>
      </c>
      <c r="R14" s="149">
        <v>0</v>
      </c>
      <c r="S14" s="149">
        <v>0</v>
      </c>
      <c r="T14" s="149">
        <v>0</v>
      </c>
      <c r="U14" s="149">
        <v>0</v>
      </c>
      <c r="V14" s="149">
        <v>0</v>
      </c>
      <c r="W14" s="150">
        <v>0</v>
      </c>
      <c r="X14" s="22">
        <f>SUM(M14:W14)</f>
        <v>0</v>
      </c>
      <c r="Y14" s="21"/>
    </row>
    <row r="15" spans="3:31" s="1" customFormat="1" ht="12.75">
      <c r="C15"/>
      <c r="D15"/>
      <c r="E15"/>
      <c r="F15"/>
      <c r="G15"/>
      <c r="H15"/>
      <c r="I15"/>
      <c r="J15"/>
      <c r="K15"/>
      <c r="L15" s="139" t="s">
        <v>41</v>
      </c>
      <c r="M15" s="151">
        <v>3.684910297393799</v>
      </c>
      <c r="N15" s="152">
        <v>5.825409889221191</v>
      </c>
      <c r="O15" s="152">
        <v>20.255449295043945</v>
      </c>
      <c r="P15" s="152">
        <v>21.86343765258789</v>
      </c>
      <c r="Q15" s="152">
        <v>0.5260728001594543</v>
      </c>
      <c r="R15" s="152">
        <v>0.5381599068641663</v>
      </c>
      <c r="S15" s="152">
        <v>0.2075236737728119</v>
      </c>
      <c r="T15" s="152">
        <v>0.13159269094467163</v>
      </c>
      <c r="U15" s="152">
        <v>0.014474115334451199</v>
      </c>
      <c r="V15" s="152">
        <v>0.12473485618829727</v>
      </c>
      <c r="W15" s="153">
        <v>0.004763452801853418</v>
      </c>
      <c r="X15" s="22">
        <f>SUM(M15:W15)</f>
        <v>53.17652863031253</v>
      </c>
      <c r="AE15" s="13"/>
    </row>
    <row r="16" spans="3:25" s="1" customFormat="1" ht="15.75">
      <c r="C16" s="14" t="s">
        <v>103</v>
      </c>
      <c r="D16"/>
      <c r="E16"/>
      <c r="F16"/>
      <c r="G16"/>
      <c r="H16"/>
      <c r="I16"/>
      <c r="J16" s="70"/>
      <c r="K16"/>
      <c r="L16" s="139"/>
      <c r="M16" s="82"/>
      <c r="N16" s="83"/>
      <c r="O16" s="83"/>
      <c r="P16" s="83"/>
      <c r="Q16" s="83"/>
      <c r="R16" s="83"/>
      <c r="S16" s="83"/>
      <c r="T16" s="83"/>
      <c r="U16" s="83"/>
      <c r="V16" s="83"/>
      <c r="W16" s="84"/>
      <c r="X16"/>
      <c r="Y16"/>
    </row>
    <row r="17" spans="3:31" s="1" customFormat="1" ht="12.75">
      <c r="C17" s="15">
        <f>C14</f>
        <v>0</v>
      </c>
      <c r="D17" s="15">
        <f aca="true" t="shared" si="0" ref="D17:J17">D14</f>
        <v>0</v>
      </c>
      <c r="E17" s="15">
        <f t="shared" si="0"/>
        <v>0</v>
      </c>
      <c r="F17" s="15">
        <f t="shared" si="0"/>
        <v>0</v>
      </c>
      <c r="G17" s="17">
        <f>G14</f>
        <v>0</v>
      </c>
      <c r="H17" s="15">
        <f t="shared" si="0"/>
        <v>0</v>
      </c>
      <c r="I17" s="15">
        <f>I14</f>
        <v>0</v>
      </c>
      <c r="J17" s="16">
        <f t="shared" si="0"/>
        <v>0</v>
      </c>
      <c r="K17" s="15"/>
      <c r="L17" s="139" t="s">
        <v>42</v>
      </c>
      <c r="M17" s="151">
        <v>0</v>
      </c>
      <c r="N17" s="152">
        <v>0</v>
      </c>
      <c r="O17" s="152">
        <v>0</v>
      </c>
      <c r="P17" s="152">
        <v>0</v>
      </c>
      <c r="Q17" s="152">
        <v>0</v>
      </c>
      <c r="R17" s="152">
        <v>0</v>
      </c>
      <c r="S17" s="152">
        <v>0</v>
      </c>
      <c r="T17" s="152">
        <v>0</v>
      </c>
      <c r="U17" s="152">
        <v>0</v>
      </c>
      <c r="V17" s="152">
        <v>0</v>
      </c>
      <c r="W17" s="153">
        <v>0</v>
      </c>
      <c r="X17" s="22">
        <f>SUM(M17:W17)</f>
        <v>0</v>
      </c>
      <c r="Y17" s="21"/>
      <c r="AE17" s="123"/>
    </row>
    <row r="18" spans="3:25" s="1" customFormat="1" ht="12.75">
      <c r="C18"/>
      <c r="D18"/>
      <c r="E18"/>
      <c r="F18"/>
      <c r="G18"/>
      <c r="H18"/>
      <c r="I18"/>
      <c r="J18"/>
      <c r="K18"/>
      <c r="L18" s="139" t="s">
        <v>43</v>
      </c>
      <c r="M18" s="154">
        <v>3.684910297393799</v>
      </c>
      <c r="N18" s="155">
        <v>5.825409889221191</v>
      </c>
      <c r="O18" s="155">
        <v>20.255449295043945</v>
      </c>
      <c r="P18" s="155">
        <v>21.86343765258789</v>
      </c>
      <c r="Q18" s="155">
        <v>0.5260728001594543</v>
      </c>
      <c r="R18" s="155">
        <v>0.5381599068641663</v>
      </c>
      <c r="S18" s="155">
        <v>0.2075236737728119</v>
      </c>
      <c r="T18" s="155">
        <v>0.13159269094467163</v>
      </c>
      <c r="U18" s="155">
        <v>0.014474115334451199</v>
      </c>
      <c r="V18" s="155">
        <v>0.12473485618829727</v>
      </c>
      <c r="W18" s="156">
        <v>0.004763452801853418</v>
      </c>
      <c r="X18" s="22">
        <f>SUM(M18:W18)</f>
        <v>53.17652863031253</v>
      </c>
      <c r="Y18" s="21"/>
    </row>
    <row r="19" spans="3:23" s="1" customFormat="1" ht="12.75">
      <c r="C19" s="18"/>
      <c r="D19" s="18"/>
      <c r="E19" s="19"/>
      <c r="F19" s="19"/>
      <c r="G19" s="20"/>
      <c r="H19" s="18"/>
      <c r="I19" s="18"/>
      <c r="L19" s="140"/>
      <c r="M19" s="7"/>
      <c r="N19" s="7"/>
      <c r="O19" s="7"/>
      <c r="P19" s="7"/>
      <c r="Q19" s="7"/>
      <c r="R19" s="7"/>
      <c r="S19" s="7"/>
      <c r="T19" s="7"/>
      <c r="U19" s="7"/>
      <c r="V19" s="7"/>
      <c r="W19" s="22"/>
    </row>
    <row r="20" spans="3:38" s="1" customFormat="1" ht="12.75">
      <c r="C20" s="18"/>
      <c r="D20" s="18"/>
      <c r="E20" s="18"/>
      <c r="F20" s="19"/>
      <c r="G20" s="19"/>
      <c r="H20" s="40" t="s">
        <v>33</v>
      </c>
      <c r="I20" s="62"/>
      <c r="J20" s="2"/>
      <c r="K20" s="2"/>
      <c r="L20" s="29" t="s">
        <v>84</v>
      </c>
      <c r="M20" s="30">
        <f>IF(M15=0,0,IF(M14=0,1,((M15/M14)-1)))</f>
        <v>1</v>
      </c>
      <c r="N20" s="30">
        <f aca="true" t="shared" si="1" ref="N20:W20">IF(N15=0,0,IF(N14=0,1,((N15/N14)-1)))</f>
        <v>1</v>
      </c>
      <c r="O20" s="30">
        <f t="shared" si="1"/>
        <v>1</v>
      </c>
      <c r="P20" s="30">
        <f t="shared" si="1"/>
        <v>1</v>
      </c>
      <c r="Q20" s="30">
        <f t="shared" si="1"/>
        <v>1</v>
      </c>
      <c r="R20" s="30">
        <f t="shared" si="1"/>
        <v>1</v>
      </c>
      <c r="S20" s="30">
        <f t="shared" si="1"/>
        <v>1</v>
      </c>
      <c r="T20" s="30">
        <f t="shared" si="1"/>
        <v>1</v>
      </c>
      <c r="U20" s="30">
        <f t="shared" si="1"/>
        <v>1</v>
      </c>
      <c r="V20" s="30">
        <f t="shared" si="1"/>
        <v>1</v>
      </c>
      <c r="W20" s="31">
        <f t="shared" si="1"/>
        <v>1</v>
      </c>
      <c r="X20"/>
      <c r="Y20"/>
      <c r="Z20" s="62"/>
      <c r="AA20" s="29" t="s">
        <v>30</v>
      </c>
      <c r="AB20" s="73">
        <f aca="true" t="shared" si="2" ref="AB20:AL20">IF(M20&gt;0.1,1,0)</f>
        <v>1</v>
      </c>
      <c r="AC20" s="73">
        <f t="shared" si="2"/>
        <v>1</v>
      </c>
      <c r="AD20" s="73">
        <f t="shared" si="2"/>
        <v>1</v>
      </c>
      <c r="AE20" s="73">
        <f t="shared" si="2"/>
        <v>1</v>
      </c>
      <c r="AF20" s="73">
        <f t="shared" si="2"/>
        <v>1</v>
      </c>
      <c r="AG20" s="73">
        <f t="shared" si="2"/>
        <v>1</v>
      </c>
      <c r="AH20" s="73">
        <f t="shared" si="2"/>
        <v>1</v>
      </c>
      <c r="AI20" s="73">
        <f t="shared" si="2"/>
        <v>1</v>
      </c>
      <c r="AJ20" s="73">
        <f t="shared" si="2"/>
        <v>1</v>
      </c>
      <c r="AK20" s="73">
        <f t="shared" si="2"/>
        <v>1</v>
      </c>
      <c r="AL20" s="74">
        <f t="shared" si="2"/>
        <v>1</v>
      </c>
    </row>
    <row r="21" spans="3:38" s="1" customFormat="1" ht="12.75">
      <c r="C21" s="18"/>
      <c r="D21" s="18"/>
      <c r="E21" s="18"/>
      <c r="F21" s="19"/>
      <c r="G21" s="19"/>
      <c r="H21" s="20"/>
      <c r="I21" s="63"/>
      <c r="J21" s="4"/>
      <c r="K21" s="10"/>
      <c r="L21" s="13" t="str">
        <f>"Mitigation Check 2: &gt; "&amp;TRUNC($E$3,0)&amp;$F$4</f>
        <v>Mitigation Check 2: &gt; 2 AF/T:</v>
      </c>
      <c r="M21" s="11">
        <f aca="true" t="shared" si="3" ref="M21:W21">M15-M14</f>
        <v>3.684910297393799</v>
      </c>
      <c r="N21" s="11">
        <f t="shared" si="3"/>
        <v>5.825409889221191</v>
      </c>
      <c r="O21" s="11">
        <f t="shared" si="3"/>
        <v>20.255449295043945</v>
      </c>
      <c r="P21" s="11">
        <f t="shared" si="3"/>
        <v>21.86343765258789</v>
      </c>
      <c r="Q21" s="11">
        <f t="shared" si="3"/>
        <v>0.5260728001594543</v>
      </c>
      <c r="R21" s="11">
        <f t="shared" si="3"/>
        <v>0.5381599068641663</v>
      </c>
      <c r="S21" s="11">
        <f t="shared" si="3"/>
        <v>0.2075236737728119</v>
      </c>
      <c r="T21" s="11">
        <f t="shared" si="3"/>
        <v>0.13159269094467163</v>
      </c>
      <c r="U21" s="11">
        <f t="shared" si="3"/>
        <v>0.014474115334451199</v>
      </c>
      <c r="V21" s="11">
        <f t="shared" si="3"/>
        <v>0.12473485618829727</v>
      </c>
      <c r="W21" s="33">
        <f t="shared" si="3"/>
        <v>0.004763452801853418</v>
      </c>
      <c r="X21"/>
      <c r="Y21"/>
      <c r="Z21" s="63"/>
      <c r="AA21" s="12" t="s">
        <v>30</v>
      </c>
      <c r="AB21" s="24">
        <f aca="true" t="shared" si="4" ref="AB21:AL21">IF(M21&gt;$E$3,1,0)</f>
        <v>1</v>
      </c>
      <c r="AC21" s="24">
        <f t="shared" si="4"/>
        <v>1</v>
      </c>
      <c r="AD21" s="24">
        <f t="shared" si="4"/>
        <v>1</v>
      </c>
      <c r="AE21" s="24">
        <f t="shared" si="4"/>
        <v>1</v>
      </c>
      <c r="AF21" s="24">
        <f t="shared" si="4"/>
        <v>0</v>
      </c>
      <c r="AG21" s="24">
        <f t="shared" si="4"/>
        <v>0</v>
      </c>
      <c r="AH21" s="24">
        <f t="shared" si="4"/>
        <v>0</v>
      </c>
      <c r="AI21" s="24">
        <f t="shared" si="4"/>
        <v>0</v>
      </c>
      <c r="AJ21" s="24">
        <f t="shared" si="4"/>
        <v>0</v>
      </c>
      <c r="AK21" s="24">
        <f t="shared" si="4"/>
        <v>0</v>
      </c>
      <c r="AL21" s="32">
        <f t="shared" si="4"/>
        <v>0</v>
      </c>
    </row>
    <row r="22" spans="3:38" s="1" customFormat="1" ht="12.75">
      <c r="C22" s="18"/>
      <c r="D22" s="18"/>
      <c r="E22" s="18"/>
      <c r="F22" s="19"/>
      <c r="G22" s="19"/>
      <c r="H22" s="20"/>
      <c r="I22" s="63"/>
      <c r="J22" s="4"/>
      <c r="K22" s="10"/>
      <c r="L22" s="12" t="s">
        <v>85</v>
      </c>
      <c r="M22" s="23">
        <f>IF($X15=0,0,(M15/$X15))</f>
        <v>0.06929580385007057</v>
      </c>
      <c r="N22" s="23">
        <f aca="true" t="shared" si="5" ref="N22:W22">IF($X15=0,0,(N15/$X15))</f>
        <v>0.10954851772517732</v>
      </c>
      <c r="O22" s="23">
        <f t="shared" si="5"/>
        <v>0.3809095820425106</v>
      </c>
      <c r="P22" s="23">
        <f t="shared" si="5"/>
        <v>0.41114826815011285</v>
      </c>
      <c r="Q22" s="23">
        <f t="shared" si="5"/>
        <v>0.009892951151752578</v>
      </c>
      <c r="R22" s="23">
        <f t="shared" si="5"/>
        <v>0.010120252689029344</v>
      </c>
      <c r="S22" s="23">
        <f t="shared" si="5"/>
        <v>0.0039025427029194216</v>
      </c>
      <c r="T22" s="23">
        <f t="shared" si="5"/>
        <v>0.002474638610946467</v>
      </c>
      <c r="U22" s="23">
        <f t="shared" si="5"/>
        <v>0.0002721899249023268</v>
      </c>
      <c r="V22" s="23">
        <f t="shared" si="5"/>
        <v>0.002345675045008371</v>
      </c>
      <c r="W22" s="34">
        <f t="shared" si="5"/>
        <v>8.957810757015228E-05</v>
      </c>
      <c r="X22"/>
      <c r="Y22"/>
      <c r="Z22" s="64"/>
      <c r="AA22" s="38" t="s">
        <v>30</v>
      </c>
      <c r="AB22" s="75">
        <f aca="true" t="shared" si="6" ref="AB22:AL22">IF(M22&gt;0.1,1,0)</f>
        <v>0</v>
      </c>
      <c r="AC22" s="75">
        <f t="shared" si="6"/>
        <v>1</v>
      </c>
      <c r="AD22" s="75">
        <f t="shared" si="6"/>
        <v>1</v>
      </c>
      <c r="AE22" s="75">
        <f t="shared" si="6"/>
        <v>1</v>
      </c>
      <c r="AF22" s="75">
        <f t="shared" si="6"/>
        <v>0</v>
      </c>
      <c r="AG22" s="75">
        <f t="shared" si="6"/>
        <v>0</v>
      </c>
      <c r="AH22" s="75">
        <f t="shared" si="6"/>
        <v>0</v>
      </c>
      <c r="AI22" s="75">
        <f t="shared" si="6"/>
        <v>0</v>
      </c>
      <c r="AJ22" s="75">
        <f t="shared" si="6"/>
        <v>0</v>
      </c>
      <c r="AK22" s="75">
        <f t="shared" si="6"/>
        <v>0</v>
      </c>
      <c r="AL22" s="76">
        <f t="shared" si="6"/>
        <v>0</v>
      </c>
    </row>
    <row r="23" spans="3:25" s="1" customFormat="1" ht="12.75">
      <c r="C23" s="18"/>
      <c r="D23" s="18"/>
      <c r="E23" s="18"/>
      <c r="F23" s="19"/>
      <c r="G23" s="19"/>
      <c r="H23" s="20"/>
      <c r="I23" s="63"/>
      <c r="J23" s="4"/>
      <c r="K23" s="10"/>
      <c r="L23" s="12" t="s">
        <v>31</v>
      </c>
      <c r="M23" s="10" t="str">
        <f aca="true" t="shared" si="7" ref="M23:W23">IF(SUM(AB20,AB21,AB22)=3,"YES","NO")</f>
        <v>NO</v>
      </c>
      <c r="N23" s="10" t="str">
        <f t="shared" si="7"/>
        <v>YES</v>
      </c>
      <c r="O23" s="10" t="str">
        <f t="shared" si="7"/>
        <v>YES</v>
      </c>
      <c r="P23" s="10" t="str">
        <f t="shared" si="7"/>
        <v>YES</v>
      </c>
      <c r="Q23" s="10" t="str">
        <f t="shared" si="7"/>
        <v>NO</v>
      </c>
      <c r="R23" s="10" t="str">
        <f t="shared" si="7"/>
        <v>NO</v>
      </c>
      <c r="S23" s="10" t="str">
        <f t="shared" si="7"/>
        <v>NO</v>
      </c>
      <c r="T23" s="10" t="str">
        <f t="shared" si="7"/>
        <v>NO</v>
      </c>
      <c r="U23" s="10" t="str">
        <f t="shared" si="7"/>
        <v>NO</v>
      </c>
      <c r="V23" s="10" t="str">
        <f t="shared" si="7"/>
        <v>NO</v>
      </c>
      <c r="W23" s="35" t="str">
        <f t="shared" si="7"/>
        <v>NO</v>
      </c>
      <c r="X23"/>
      <c r="Y23"/>
    </row>
    <row r="24" spans="3:25" s="1" customFormat="1" ht="12.75">
      <c r="C24" s="18"/>
      <c r="D24" s="18"/>
      <c r="E24" s="18"/>
      <c r="F24" s="19"/>
      <c r="G24" s="19"/>
      <c r="H24" s="20"/>
      <c r="I24" s="64"/>
      <c r="J24" s="36"/>
      <c r="K24" s="37"/>
      <c r="L24" s="38" t="s">
        <v>32</v>
      </c>
      <c r="M24" s="8">
        <f aca="true" t="shared" si="8" ref="M24:W24">M15-M14</f>
        <v>3.684910297393799</v>
      </c>
      <c r="N24" s="8">
        <f t="shared" si="8"/>
        <v>5.825409889221191</v>
      </c>
      <c r="O24" s="8">
        <f t="shared" si="8"/>
        <v>20.255449295043945</v>
      </c>
      <c r="P24" s="8">
        <f t="shared" si="8"/>
        <v>21.86343765258789</v>
      </c>
      <c r="Q24" s="8">
        <f t="shared" si="8"/>
        <v>0.5260728001594543</v>
      </c>
      <c r="R24" s="8">
        <f t="shared" si="8"/>
        <v>0.5381599068641663</v>
      </c>
      <c r="S24" s="8">
        <f t="shared" si="8"/>
        <v>0.2075236737728119</v>
      </c>
      <c r="T24" s="8">
        <f t="shared" si="8"/>
        <v>0.13159269094467163</v>
      </c>
      <c r="U24" s="8">
        <f t="shared" si="8"/>
        <v>0.014474115334451199</v>
      </c>
      <c r="V24" s="8">
        <f t="shared" si="8"/>
        <v>0.12473485618829727</v>
      </c>
      <c r="W24" s="39">
        <f t="shared" si="8"/>
        <v>0.004763452801853418</v>
      </c>
      <c r="X24"/>
      <c r="Y24"/>
    </row>
    <row r="25" spans="3:25" s="1" customFormat="1" ht="12.75">
      <c r="C25" s="18"/>
      <c r="D25" s="18"/>
      <c r="E25" s="18"/>
      <c r="F25" s="19"/>
      <c r="G25" s="19"/>
      <c r="H25" s="20"/>
      <c r="J25" s="18"/>
      <c r="L25" s="13"/>
      <c r="M25" s="7"/>
      <c r="N25" s="7"/>
      <c r="O25" s="7"/>
      <c r="P25" s="7"/>
      <c r="Q25" s="7"/>
      <c r="R25" s="7"/>
      <c r="S25" s="7"/>
      <c r="T25" s="7"/>
      <c r="U25" s="7"/>
      <c r="V25" s="7"/>
      <c r="W25" s="7"/>
      <c r="X25"/>
      <c r="Y25"/>
    </row>
    <row r="26" spans="3:25" s="1" customFormat="1" ht="12.75">
      <c r="C26" s="18"/>
      <c r="D26" s="18"/>
      <c r="E26" s="18"/>
      <c r="F26" s="19"/>
      <c r="G26" s="19"/>
      <c r="H26" s="40" t="s">
        <v>34</v>
      </c>
      <c r="I26" s="62"/>
      <c r="J26" s="2"/>
      <c r="K26" s="2"/>
      <c r="L26" s="29" t="s">
        <v>84</v>
      </c>
      <c r="M26" s="30">
        <f>IF(M18=0,0,IF(M17=0,1,((M18/M17)-1)))</f>
        <v>1</v>
      </c>
      <c r="N26" s="30">
        <f aca="true" t="shared" si="9" ref="N26:W26">IF(N18=0,0,IF(N17=0,1,((N18/N17)-1)))</f>
        <v>1</v>
      </c>
      <c r="O26" s="30">
        <f t="shared" si="9"/>
        <v>1</v>
      </c>
      <c r="P26" s="30">
        <f t="shared" si="9"/>
        <v>1</v>
      </c>
      <c r="Q26" s="30">
        <f t="shared" si="9"/>
        <v>1</v>
      </c>
      <c r="R26" s="30">
        <f t="shared" si="9"/>
        <v>1</v>
      </c>
      <c r="S26" s="30">
        <f t="shared" si="9"/>
        <v>1</v>
      </c>
      <c r="T26" s="30">
        <f t="shared" si="9"/>
        <v>1</v>
      </c>
      <c r="U26" s="30">
        <f t="shared" si="9"/>
        <v>1</v>
      </c>
      <c r="V26" s="30">
        <f t="shared" si="9"/>
        <v>1</v>
      </c>
      <c r="W26" s="31">
        <f t="shared" si="9"/>
        <v>1</v>
      </c>
      <c r="X26" s="25"/>
      <c r="Y26" s="21"/>
    </row>
    <row r="27" spans="3:38" s="1" customFormat="1" ht="12.75">
      <c r="C27" s="18"/>
      <c r="D27" s="18"/>
      <c r="E27" s="18"/>
      <c r="F27" s="19"/>
      <c r="G27" s="19"/>
      <c r="H27" s="20"/>
      <c r="I27" s="65"/>
      <c r="J27" s="4"/>
      <c r="K27" s="10"/>
      <c r="L27" s="13" t="str">
        <f>"Mitigation Check 2: &gt; "&amp;$E$3&amp;$F$4</f>
        <v>Mitigation Check 2: &gt; 2.01 AF/T:</v>
      </c>
      <c r="M27" s="11">
        <f>M18-M17</f>
        <v>3.684910297393799</v>
      </c>
      <c r="N27" s="11">
        <f aca="true" t="shared" si="10" ref="N27:W27">N18-N17</f>
        <v>5.825409889221191</v>
      </c>
      <c r="O27" s="11">
        <f t="shared" si="10"/>
        <v>20.255449295043945</v>
      </c>
      <c r="P27" s="11">
        <f t="shared" si="10"/>
        <v>21.86343765258789</v>
      </c>
      <c r="Q27" s="11">
        <f t="shared" si="10"/>
        <v>0.5260728001594543</v>
      </c>
      <c r="R27" s="11">
        <f t="shared" si="10"/>
        <v>0.5381599068641663</v>
      </c>
      <c r="S27" s="11">
        <f t="shared" si="10"/>
        <v>0.2075236737728119</v>
      </c>
      <c r="T27" s="11">
        <f t="shared" si="10"/>
        <v>0.13159269094467163</v>
      </c>
      <c r="U27" s="11">
        <f t="shared" si="10"/>
        <v>0.014474115334451199</v>
      </c>
      <c r="V27" s="11">
        <f t="shared" si="10"/>
        <v>0.12473485618829727</v>
      </c>
      <c r="W27" s="33">
        <f t="shared" si="10"/>
        <v>0.004763452801853418</v>
      </c>
      <c r="X27" s="25"/>
      <c r="Y27" s="21"/>
      <c r="Z27" s="62"/>
      <c r="AA27" s="29" t="s">
        <v>30</v>
      </c>
      <c r="AB27" s="73">
        <f>IF(M26&gt;0.1,1,0)</f>
        <v>1</v>
      </c>
      <c r="AC27" s="73">
        <f aca="true" t="shared" si="11" ref="AC27:AL27">IF(N26&gt;0.1,1,0)</f>
        <v>1</v>
      </c>
      <c r="AD27" s="73">
        <f t="shared" si="11"/>
        <v>1</v>
      </c>
      <c r="AE27" s="73">
        <f t="shared" si="11"/>
        <v>1</v>
      </c>
      <c r="AF27" s="73">
        <f t="shared" si="11"/>
        <v>1</v>
      </c>
      <c r="AG27" s="73">
        <f t="shared" si="11"/>
        <v>1</v>
      </c>
      <c r="AH27" s="73">
        <f t="shared" si="11"/>
        <v>1</v>
      </c>
      <c r="AI27" s="73">
        <f t="shared" si="11"/>
        <v>1</v>
      </c>
      <c r="AJ27" s="73">
        <f t="shared" si="11"/>
        <v>1</v>
      </c>
      <c r="AK27" s="73">
        <f t="shared" si="11"/>
        <v>1</v>
      </c>
      <c r="AL27" s="74">
        <f t="shared" si="11"/>
        <v>1</v>
      </c>
    </row>
    <row r="28" spans="3:38" s="1" customFormat="1" ht="12.75">
      <c r="C28" s="18"/>
      <c r="D28" s="18"/>
      <c r="E28" s="18"/>
      <c r="F28" s="19"/>
      <c r="G28" s="19"/>
      <c r="H28" s="20"/>
      <c r="I28" s="66"/>
      <c r="J28" s="47"/>
      <c r="K28" s="10"/>
      <c r="L28" s="12"/>
      <c r="M28" s="23"/>
      <c r="N28" s="23"/>
      <c r="O28" s="23"/>
      <c r="P28" s="23"/>
      <c r="Q28" s="23"/>
      <c r="R28" s="23"/>
      <c r="S28" s="23"/>
      <c r="T28" s="23"/>
      <c r="U28" s="23"/>
      <c r="V28" s="23"/>
      <c r="W28" s="34"/>
      <c r="X28" s="25"/>
      <c r="Y28" s="21"/>
      <c r="Z28" s="63"/>
      <c r="AA28" s="12" t="s">
        <v>30</v>
      </c>
      <c r="AB28" s="24">
        <f>IF(M27&gt;$E$3,1,0)</f>
        <v>1</v>
      </c>
      <c r="AC28" s="24">
        <f aca="true" t="shared" si="12" ref="AC28:AL28">IF(N27&gt;$E$3,1,0)</f>
        <v>1</v>
      </c>
      <c r="AD28" s="24">
        <f t="shared" si="12"/>
        <v>1</v>
      </c>
      <c r="AE28" s="24">
        <f t="shared" si="12"/>
        <v>1</v>
      </c>
      <c r="AF28" s="24">
        <f t="shared" si="12"/>
        <v>0</v>
      </c>
      <c r="AG28" s="24">
        <f t="shared" si="12"/>
        <v>0</v>
      </c>
      <c r="AH28" s="24">
        <f t="shared" si="12"/>
        <v>0</v>
      </c>
      <c r="AI28" s="24">
        <f t="shared" si="12"/>
        <v>0</v>
      </c>
      <c r="AJ28" s="24">
        <f t="shared" si="12"/>
        <v>0</v>
      </c>
      <c r="AK28" s="24">
        <f t="shared" si="12"/>
        <v>0</v>
      </c>
      <c r="AL28" s="32">
        <f t="shared" si="12"/>
        <v>0</v>
      </c>
    </row>
    <row r="29" spans="3:38" s="1" customFormat="1" ht="13.5" thickBot="1">
      <c r="C29" s="18"/>
      <c r="D29" s="18"/>
      <c r="E29" s="18"/>
      <c r="F29" s="19"/>
      <c r="G29" s="19"/>
      <c r="H29" s="20"/>
      <c r="I29" s="65"/>
      <c r="J29" s="4"/>
      <c r="K29" s="10"/>
      <c r="L29" s="12" t="s">
        <v>31</v>
      </c>
      <c r="M29" s="10" t="str">
        <f>IF(SUM(AB27,AB28)=2,"YES","NO")</f>
        <v>YES</v>
      </c>
      <c r="N29" s="10" t="str">
        <f aca="true" t="shared" si="13" ref="N29:W29">IF(SUM(AC27,AC28)=2,"YES","NO")</f>
        <v>YES</v>
      </c>
      <c r="O29" s="10" t="str">
        <f t="shared" si="13"/>
        <v>YES</v>
      </c>
      <c r="P29" s="10" t="str">
        <f t="shared" si="13"/>
        <v>YES</v>
      </c>
      <c r="Q29" s="10" t="str">
        <f t="shared" si="13"/>
        <v>NO</v>
      </c>
      <c r="R29" s="10" t="str">
        <f t="shared" si="13"/>
        <v>NO</v>
      </c>
      <c r="S29" s="10" t="str">
        <f t="shared" si="13"/>
        <v>NO</v>
      </c>
      <c r="T29" s="10" t="str">
        <f t="shared" si="13"/>
        <v>NO</v>
      </c>
      <c r="U29" s="10" t="str">
        <f t="shared" si="13"/>
        <v>NO</v>
      </c>
      <c r="V29" s="10" t="str">
        <f t="shared" si="13"/>
        <v>NO</v>
      </c>
      <c r="W29" s="35" t="str">
        <f t="shared" si="13"/>
        <v>NO</v>
      </c>
      <c r="X29" s="25"/>
      <c r="Y29" s="21"/>
      <c r="Z29" s="64"/>
      <c r="AA29" s="38"/>
      <c r="AB29" s="75"/>
      <c r="AC29" s="75"/>
      <c r="AD29" s="75"/>
      <c r="AE29" s="75"/>
      <c r="AF29" s="75"/>
      <c r="AG29" s="75"/>
      <c r="AH29" s="75"/>
      <c r="AI29" s="75"/>
      <c r="AJ29" s="75"/>
      <c r="AK29" s="75"/>
      <c r="AL29" s="76"/>
    </row>
    <row r="30" spans="3:25" s="1" customFormat="1" ht="13.5" thickBot="1">
      <c r="C30" s="147" t="s">
        <v>89</v>
      </c>
      <c r="D30" s="18"/>
      <c r="E30" s="18"/>
      <c r="F30" s="19"/>
      <c r="G30" s="19"/>
      <c r="H30" s="20"/>
      <c r="I30" s="67"/>
      <c r="J30" s="36"/>
      <c r="K30" s="37"/>
      <c r="L30" s="38" t="s">
        <v>32</v>
      </c>
      <c r="M30" s="8">
        <f>M18-M17</f>
        <v>3.684910297393799</v>
      </c>
      <c r="N30" s="8">
        <f aca="true" t="shared" si="14" ref="N30:W30">N18-N17</f>
        <v>5.825409889221191</v>
      </c>
      <c r="O30" s="8">
        <f t="shared" si="14"/>
        <v>20.255449295043945</v>
      </c>
      <c r="P30" s="8">
        <f t="shared" si="14"/>
        <v>21.86343765258789</v>
      </c>
      <c r="Q30" s="8">
        <f t="shared" si="14"/>
        <v>0.5260728001594543</v>
      </c>
      <c r="R30" s="8">
        <f t="shared" si="14"/>
        <v>0.5381599068641663</v>
      </c>
      <c r="S30" s="8">
        <f t="shared" si="14"/>
        <v>0.2075236737728119</v>
      </c>
      <c r="T30" s="8">
        <f t="shared" si="14"/>
        <v>0.13159269094467163</v>
      </c>
      <c r="U30" s="8">
        <f t="shared" si="14"/>
        <v>0.014474115334451199</v>
      </c>
      <c r="V30" s="8">
        <f t="shared" si="14"/>
        <v>0.12473485618829727</v>
      </c>
      <c r="W30" s="39">
        <f t="shared" si="14"/>
        <v>0.004763452801853418</v>
      </c>
      <c r="X30" s="25"/>
      <c r="Y30" s="21"/>
    </row>
    <row r="31" spans="3:24" s="1" customFormat="1" ht="12.75">
      <c r="C31" s="18"/>
      <c r="D31" s="18"/>
      <c r="E31" s="19"/>
      <c r="F31" s="19"/>
      <c r="G31" s="20"/>
      <c r="H31" s="18"/>
      <c r="I31" s="18"/>
      <c r="K31" s="13"/>
      <c r="L31" s="140"/>
      <c r="M31" s="7"/>
      <c r="N31" s="7"/>
      <c r="O31" s="7"/>
      <c r="P31" s="7"/>
      <c r="Q31" s="7"/>
      <c r="R31" s="7"/>
      <c r="S31" s="7"/>
      <c r="T31" s="7"/>
      <c r="U31" s="7"/>
      <c r="V31" s="7"/>
      <c r="W31" s="25"/>
      <c r="X31" s="21"/>
    </row>
    <row r="32" spans="3:25" s="1" customFormat="1" ht="12.75">
      <c r="C32"/>
      <c r="D32"/>
      <c r="E32" s="41"/>
      <c r="F32" s="43"/>
      <c r="G32" s="9"/>
      <c r="H32" s="42"/>
      <c r="I32" s="44"/>
      <c r="J32"/>
      <c r="K32"/>
      <c r="L32" s="13"/>
      <c r="M32"/>
      <c r="N32"/>
      <c r="O32"/>
      <c r="P32"/>
      <c r="Q32"/>
      <c r="R32"/>
      <c r="S32"/>
      <c r="T32"/>
      <c r="U32"/>
      <c r="V32"/>
      <c r="W32"/>
      <c r="X32"/>
      <c r="Y32"/>
    </row>
    <row r="33" spans="3:45" s="1" customFormat="1" ht="15.75">
      <c r="C33" s="14" t="s">
        <v>104</v>
      </c>
      <c r="D33"/>
      <c r="E33"/>
      <c r="F33"/>
      <c r="G33"/>
      <c r="H33"/>
      <c r="I33"/>
      <c r="J33"/>
      <c r="K33"/>
      <c r="L33" s="13"/>
      <c r="M33" t="str">
        <f>"Impact by Reach (AF/"&amp;$F$3</f>
        <v>Impact by Reach (AF/Trimester)</v>
      </c>
      <c r="N33"/>
      <c r="O33"/>
      <c r="P33"/>
      <c r="Q33"/>
      <c r="R33"/>
      <c r="S33"/>
      <c r="T33"/>
      <c r="U33"/>
      <c r="V33"/>
      <c r="W33"/>
      <c r="X33"/>
      <c r="Y33"/>
      <c r="Z33"/>
      <c r="AA33"/>
      <c r="AB33"/>
      <c r="AC33"/>
      <c r="AD33"/>
      <c r="AE33"/>
      <c r="AF33"/>
      <c r="AG33"/>
      <c r="AH33"/>
      <c r="AI33"/>
      <c r="AJ33"/>
      <c r="AK33"/>
      <c r="AL33"/>
      <c r="AM33"/>
      <c r="AN33"/>
      <c r="AO33"/>
      <c r="AP33"/>
      <c r="AQ33"/>
      <c r="AR33"/>
      <c r="AS33"/>
    </row>
    <row r="34" spans="3:46" s="1" customFormat="1" ht="12.75">
      <c r="C34" s="2" t="s">
        <v>0</v>
      </c>
      <c r="D34" s="2" t="s">
        <v>1</v>
      </c>
      <c r="E34" s="2" t="s">
        <v>48</v>
      </c>
      <c r="F34" s="2" t="s">
        <v>5</v>
      </c>
      <c r="G34" s="2" t="s">
        <v>6</v>
      </c>
      <c r="H34" s="2" t="s">
        <v>8</v>
      </c>
      <c r="I34" s="198" t="s">
        <v>35</v>
      </c>
      <c r="J34" s="198"/>
      <c r="K34" s="5" t="s">
        <v>10</v>
      </c>
      <c r="L34" s="13"/>
      <c r="M34" s="2" t="s">
        <v>12</v>
      </c>
      <c r="N34" s="2" t="s">
        <v>13</v>
      </c>
      <c r="O34" s="2" t="s">
        <v>14</v>
      </c>
      <c r="P34" s="2" t="s">
        <v>15</v>
      </c>
      <c r="Q34" s="2" t="s">
        <v>16</v>
      </c>
      <c r="R34" s="2" t="s">
        <v>17</v>
      </c>
      <c r="S34" s="2" t="s">
        <v>18</v>
      </c>
      <c r="T34" s="2" t="s">
        <v>19</v>
      </c>
      <c r="U34" s="2" t="s">
        <v>20</v>
      </c>
      <c r="V34" s="2" t="s">
        <v>21</v>
      </c>
      <c r="W34" s="2" t="s">
        <v>22</v>
      </c>
      <c r="X34"/>
      <c r="Y34"/>
      <c r="Z34"/>
      <c r="AA34"/>
      <c r="AB34"/>
      <c r="AC34"/>
      <c r="AD34"/>
      <c r="AE34"/>
      <c r="AF34"/>
      <c r="AG34"/>
      <c r="AH34"/>
      <c r="AI34"/>
      <c r="AJ34"/>
      <c r="AK34"/>
      <c r="AL34"/>
      <c r="AM34"/>
      <c r="AN34"/>
      <c r="AO34"/>
      <c r="AP34"/>
      <c r="AQ34"/>
      <c r="AR34"/>
      <c r="AS34"/>
      <c r="AT34"/>
    </row>
    <row r="35" spans="3:46" s="1" customFormat="1" ht="13.5" thickBot="1">
      <c r="C35" s="3"/>
      <c r="D35" s="3" t="s">
        <v>2</v>
      </c>
      <c r="E35" s="3" t="s">
        <v>3</v>
      </c>
      <c r="F35" s="3" t="s">
        <v>4</v>
      </c>
      <c r="G35" s="3" t="s">
        <v>7</v>
      </c>
      <c r="H35" s="3" t="s">
        <v>9</v>
      </c>
      <c r="I35" s="69" t="s">
        <v>44</v>
      </c>
      <c r="J35" s="68" t="s">
        <v>45</v>
      </c>
      <c r="K35" s="6" t="s">
        <v>11</v>
      </c>
      <c r="L35" s="13"/>
      <c r="M35" s="3" t="s">
        <v>23</v>
      </c>
      <c r="N35" s="3" t="s">
        <v>24</v>
      </c>
      <c r="O35" s="3" t="s">
        <v>25</v>
      </c>
      <c r="P35" s="3" t="s">
        <v>26</v>
      </c>
      <c r="Q35" s="3" t="s">
        <v>27</v>
      </c>
      <c r="R35" s="3" t="s">
        <v>28</v>
      </c>
      <c r="S35" s="3" t="s">
        <v>19</v>
      </c>
      <c r="T35" s="3"/>
      <c r="U35" s="3" t="s">
        <v>21</v>
      </c>
      <c r="V35" s="3"/>
      <c r="W35" s="3" t="s">
        <v>29</v>
      </c>
      <c r="X35"/>
      <c r="Y35"/>
      <c r="Z35"/>
      <c r="AA35"/>
      <c r="AB35"/>
      <c r="AC35"/>
      <c r="AD35"/>
      <c r="AE35"/>
      <c r="AF35"/>
      <c r="AG35"/>
      <c r="AH35"/>
      <c r="AI35"/>
      <c r="AJ35"/>
      <c r="AK35"/>
      <c r="AL35"/>
      <c r="AM35"/>
      <c r="AN35"/>
      <c r="AO35"/>
      <c r="AP35"/>
      <c r="AQ35"/>
      <c r="AR35"/>
      <c r="AS35"/>
      <c r="AT35"/>
    </row>
    <row r="36" spans="3:46" s="1" customFormat="1" ht="16.5" thickTop="1">
      <c r="C36" s="14" t="s">
        <v>105</v>
      </c>
      <c r="D36" s="10"/>
      <c r="E36" s="10"/>
      <c r="F36" s="10"/>
      <c r="G36" s="10"/>
      <c r="H36" s="10"/>
      <c r="I36" s="10"/>
      <c r="J36" s="10"/>
      <c r="K36" s="4"/>
      <c r="L36" s="13"/>
      <c r="M36" s="10"/>
      <c r="N36" s="10"/>
      <c r="O36" s="10"/>
      <c r="P36" s="10"/>
      <c r="Q36" s="10"/>
      <c r="R36" s="10"/>
      <c r="S36" s="10"/>
      <c r="T36" s="10"/>
      <c r="U36" s="10"/>
      <c r="V36" s="10"/>
      <c r="W36" s="10"/>
      <c r="X36"/>
      <c r="Y36"/>
      <c r="Z36"/>
      <c r="AA36"/>
      <c r="AB36"/>
      <c r="AC36"/>
      <c r="AD36"/>
      <c r="AE36"/>
      <c r="AF36"/>
      <c r="AG36"/>
      <c r="AH36"/>
      <c r="AI36"/>
      <c r="AJ36"/>
      <c r="AK36"/>
      <c r="AL36"/>
      <c r="AM36"/>
      <c r="AN36"/>
      <c r="AO36"/>
      <c r="AP36"/>
      <c r="AQ36"/>
      <c r="AR36"/>
      <c r="AS36"/>
      <c r="AT36"/>
    </row>
    <row r="37" spans="3:46" s="1" customFormat="1" ht="12.75">
      <c r="C37" s="170"/>
      <c r="D37" s="170"/>
      <c r="E37" s="171"/>
      <c r="F37" s="171"/>
      <c r="G37" s="172"/>
      <c r="H37" s="170"/>
      <c r="I37" s="170"/>
      <c r="J37" s="171"/>
      <c r="K37" s="170"/>
      <c r="L37" s="139" t="s">
        <v>40</v>
      </c>
      <c r="M37" s="77"/>
      <c r="N37" s="78"/>
      <c r="O37" s="78"/>
      <c r="P37" s="78"/>
      <c r="Q37" s="78"/>
      <c r="R37" s="78"/>
      <c r="S37" s="78"/>
      <c r="T37" s="78"/>
      <c r="U37" s="78"/>
      <c r="V37" s="78"/>
      <c r="W37" s="79"/>
      <c r="X37" s="22">
        <f>SUM(M37:W37)</f>
        <v>0</v>
      </c>
      <c r="Y37" s="21"/>
      <c r="AM37"/>
      <c r="AN37"/>
      <c r="AO37"/>
      <c r="AP37"/>
      <c r="AQ37"/>
      <c r="AR37"/>
      <c r="AS37"/>
      <c r="AT37"/>
    </row>
    <row r="38" spans="3:46" s="1" customFormat="1" ht="12.75">
      <c r="C38"/>
      <c r="D38"/>
      <c r="E38"/>
      <c r="F38"/>
      <c r="G38"/>
      <c r="H38"/>
      <c r="I38"/>
      <c r="J38"/>
      <c r="K38"/>
      <c r="L38" s="139" t="s">
        <v>41</v>
      </c>
      <c r="M38" s="80"/>
      <c r="N38" s="11"/>
      <c r="O38" s="11"/>
      <c r="P38" s="11"/>
      <c r="Q38" s="11"/>
      <c r="R38" s="11"/>
      <c r="S38" s="11"/>
      <c r="T38" s="11"/>
      <c r="U38" s="11"/>
      <c r="V38" s="11"/>
      <c r="W38" s="81"/>
      <c r="X38" s="22">
        <f>SUM(M38:W38)</f>
        <v>0</v>
      </c>
      <c r="AM38"/>
      <c r="AN38"/>
      <c r="AO38"/>
      <c r="AP38"/>
      <c r="AQ38"/>
      <c r="AR38"/>
      <c r="AS38"/>
      <c r="AT38"/>
    </row>
    <row r="39" spans="3:46" s="1" customFormat="1" ht="15.75">
      <c r="C39" s="14" t="s">
        <v>106</v>
      </c>
      <c r="D39"/>
      <c r="E39"/>
      <c r="F39"/>
      <c r="G39"/>
      <c r="H39"/>
      <c r="I39"/>
      <c r="J39" s="70"/>
      <c r="K39"/>
      <c r="L39" s="139"/>
      <c r="M39" s="82"/>
      <c r="N39" s="83"/>
      <c r="O39" s="83"/>
      <c r="P39" s="83"/>
      <c r="Q39" s="83"/>
      <c r="R39" s="83"/>
      <c r="S39" s="83"/>
      <c r="T39" s="83"/>
      <c r="U39" s="83"/>
      <c r="V39" s="83"/>
      <c r="W39" s="84"/>
      <c r="X39"/>
      <c r="Y39"/>
      <c r="Z39"/>
      <c r="AM39"/>
      <c r="AN39"/>
      <c r="AO39"/>
      <c r="AP39"/>
      <c r="AQ39"/>
      <c r="AR39"/>
      <c r="AS39"/>
      <c r="AT39"/>
    </row>
    <row r="40" spans="3:46" s="1" customFormat="1" ht="12.75">
      <c r="C40" s="170">
        <f aca="true" t="shared" si="15" ref="C40:J40">C37</f>
        <v>0</v>
      </c>
      <c r="D40" s="170">
        <f t="shared" si="15"/>
        <v>0</v>
      </c>
      <c r="E40" s="170">
        <f t="shared" si="15"/>
        <v>0</v>
      </c>
      <c r="F40" s="170">
        <f t="shared" si="15"/>
        <v>0</v>
      </c>
      <c r="G40" s="172">
        <f t="shared" si="15"/>
        <v>0</v>
      </c>
      <c r="H40" s="170">
        <f t="shared" si="15"/>
        <v>0</v>
      </c>
      <c r="I40" s="170">
        <f t="shared" si="15"/>
        <v>0</v>
      </c>
      <c r="J40" s="171">
        <f t="shared" si="15"/>
        <v>0</v>
      </c>
      <c r="K40" s="170"/>
      <c r="L40" s="139" t="s">
        <v>42</v>
      </c>
      <c r="M40" s="80"/>
      <c r="N40" s="11"/>
      <c r="O40" s="11"/>
      <c r="P40" s="11"/>
      <c r="Q40" s="11"/>
      <c r="R40" s="11"/>
      <c r="S40" s="11"/>
      <c r="T40" s="11"/>
      <c r="U40" s="11"/>
      <c r="V40" s="11"/>
      <c r="W40" s="81"/>
      <c r="X40" s="22">
        <f>SUM(M40:W40)</f>
        <v>0</v>
      </c>
      <c r="Y40" s="21"/>
      <c r="Z40"/>
      <c r="AM40"/>
      <c r="AN40"/>
      <c r="AO40"/>
      <c r="AP40"/>
      <c r="AQ40"/>
      <c r="AR40"/>
      <c r="AS40"/>
      <c r="AT40"/>
    </row>
    <row r="41" spans="3:46" s="1" customFormat="1" ht="12.75">
      <c r="C41"/>
      <c r="D41"/>
      <c r="E41"/>
      <c r="F41"/>
      <c r="G41"/>
      <c r="H41"/>
      <c r="I41"/>
      <c r="J41"/>
      <c r="K41"/>
      <c r="L41" s="139" t="s">
        <v>43</v>
      </c>
      <c r="M41" s="85"/>
      <c r="N41" s="86"/>
      <c r="O41" s="86"/>
      <c r="P41" s="86"/>
      <c r="Q41" s="86"/>
      <c r="R41" s="86"/>
      <c r="S41" s="86"/>
      <c r="T41" s="86"/>
      <c r="U41" s="86"/>
      <c r="V41" s="86"/>
      <c r="W41" s="87"/>
      <c r="X41" s="22">
        <f>SUM(M41:W41)</f>
        <v>0</v>
      </c>
      <c r="Y41" s="21"/>
      <c r="Z41"/>
      <c r="AM41"/>
      <c r="AN41"/>
      <c r="AO41"/>
      <c r="AP41"/>
      <c r="AQ41"/>
      <c r="AR41"/>
      <c r="AS41"/>
      <c r="AT41"/>
    </row>
    <row r="42" spans="3:45" s="1" customFormat="1" ht="12.75">
      <c r="C42" s="18"/>
      <c r="D42" s="18"/>
      <c r="E42" s="19"/>
      <c r="F42" s="19"/>
      <c r="G42" s="20"/>
      <c r="H42" s="18"/>
      <c r="I42" s="18"/>
      <c r="L42" s="140"/>
      <c r="M42" s="7"/>
      <c r="N42" s="7"/>
      <c r="O42" s="7"/>
      <c r="P42" s="7"/>
      <c r="Q42" s="7"/>
      <c r="R42" s="7"/>
      <c r="S42" s="7"/>
      <c r="T42" s="7"/>
      <c r="U42" s="7"/>
      <c r="V42" s="7"/>
      <c r="W42" s="22"/>
      <c r="AL42"/>
      <c r="AM42"/>
      <c r="AN42"/>
      <c r="AO42"/>
      <c r="AP42"/>
      <c r="AQ42"/>
      <c r="AR42"/>
      <c r="AS42"/>
    </row>
    <row r="43" spans="3:46" s="1" customFormat="1" ht="12.75">
      <c r="C43" s="18"/>
      <c r="D43" s="18"/>
      <c r="E43" s="18"/>
      <c r="F43" s="19"/>
      <c r="G43" s="19"/>
      <c r="H43" s="40" t="s">
        <v>33</v>
      </c>
      <c r="I43" s="62"/>
      <c r="J43" s="2"/>
      <c r="K43" s="2"/>
      <c r="L43" s="29" t="s">
        <v>84</v>
      </c>
      <c r="M43" s="30">
        <f>IF(M38=0,0,IF(M37=0,1,((M38/M37)-1)))</f>
        <v>0</v>
      </c>
      <c r="N43" s="30">
        <f aca="true" t="shared" si="16" ref="N43:W43">IF(N38=0,0,IF(N37=0,1,((N38/N37)-1)))</f>
        <v>0</v>
      </c>
      <c r="O43" s="30">
        <f t="shared" si="16"/>
        <v>0</v>
      </c>
      <c r="P43" s="30">
        <f t="shared" si="16"/>
        <v>0</v>
      </c>
      <c r="Q43" s="30">
        <f t="shared" si="16"/>
        <v>0</v>
      </c>
      <c r="R43" s="30">
        <f t="shared" si="16"/>
        <v>0</v>
      </c>
      <c r="S43" s="30">
        <f t="shared" si="16"/>
        <v>0</v>
      </c>
      <c r="T43" s="30">
        <f t="shared" si="16"/>
        <v>0</v>
      </c>
      <c r="U43" s="30">
        <f t="shared" si="16"/>
        <v>0</v>
      </c>
      <c r="V43" s="30">
        <f t="shared" si="16"/>
        <v>0</v>
      </c>
      <c r="W43" s="31">
        <f t="shared" si="16"/>
        <v>0</v>
      </c>
      <c r="X43"/>
      <c r="Y43"/>
      <c r="Z43" s="62"/>
      <c r="AA43" s="29" t="s">
        <v>30</v>
      </c>
      <c r="AB43" s="73">
        <f aca="true" t="shared" si="17" ref="AB43:AL43">IF(M43&gt;0.1,1,0)</f>
        <v>0</v>
      </c>
      <c r="AC43" s="73">
        <f t="shared" si="17"/>
        <v>0</v>
      </c>
      <c r="AD43" s="73">
        <f t="shared" si="17"/>
        <v>0</v>
      </c>
      <c r="AE43" s="73">
        <f t="shared" si="17"/>
        <v>0</v>
      </c>
      <c r="AF43" s="73">
        <f t="shared" si="17"/>
        <v>0</v>
      </c>
      <c r="AG43" s="73">
        <f t="shared" si="17"/>
        <v>0</v>
      </c>
      <c r="AH43" s="73">
        <f t="shared" si="17"/>
        <v>0</v>
      </c>
      <c r="AI43" s="73">
        <f t="shared" si="17"/>
        <v>0</v>
      </c>
      <c r="AJ43" s="73">
        <f t="shared" si="17"/>
        <v>0</v>
      </c>
      <c r="AK43" s="73">
        <f t="shared" si="17"/>
        <v>0</v>
      </c>
      <c r="AL43" s="74">
        <f t="shared" si="17"/>
        <v>0</v>
      </c>
      <c r="AM43"/>
      <c r="AN43"/>
      <c r="AO43"/>
      <c r="AP43"/>
      <c r="AQ43"/>
      <c r="AR43"/>
      <c r="AS43"/>
      <c r="AT43"/>
    </row>
    <row r="44" spans="3:46" s="1" customFormat="1" ht="12.75">
      <c r="C44" s="18"/>
      <c r="D44" s="18"/>
      <c r="E44" s="18"/>
      <c r="F44" s="19"/>
      <c r="G44" s="19"/>
      <c r="H44" s="20"/>
      <c r="I44" s="63"/>
      <c r="J44" s="4"/>
      <c r="K44" s="10"/>
      <c r="L44" s="13" t="str">
        <f>"Mitigation Check 2: &gt; "&amp;TRUNC($E$3,0)&amp;$F$4</f>
        <v>Mitigation Check 2: &gt; 2 AF/T:</v>
      </c>
      <c r="M44" s="11">
        <f aca="true" t="shared" si="18" ref="M44:W44">M38-M37</f>
        <v>0</v>
      </c>
      <c r="N44" s="11">
        <f t="shared" si="18"/>
        <v>0</v>
      </c>
      <c r="O44" s="11">
        <f t="shared" si="18"/>
        <v>0</v>
      </c>
      <c r="P44" s="11">
        <f t="shared" si="18"/>
        <v>0</v>
      </c>
      <c r="Q44" s="11">
        <f t="shared" si="18"/>
        <v>0</v>
      </c>
      <c r="R44" s="11">
        <f t="shared" si="18"/>
        <v>0</v>
      </c>
      <c r="S44" s="11">
        <f t="shared" si="18"/>
        <v>0</v>
      </c>
      <c r="T44" s="11">
        <f t="shared" si="18"/>
        <v>0</v>
      </c>
      <c r="U44" s="11">
        <f t="shared" si="18"/>
        <v>0</v>
      </c>
      <c r="V44" s="11">
        <f t="shared" si="18"/>
        <v>0</v>
      </c>
      <c r="W44" s="33">
        <f t="shared" si="18"/>
        <v>0</v>
      </c>
      <c r="X44"/>
      <c r="Y44"/>
      <c r="Z44" s="63"/>
      <c r="AA44" s="12" t="s">
        <v>30</v>
      </c>
      <c r="AB44" s="24">
        <f aca="true" t="shared" si="19" ref="AB44:AL44">IF(M44&gt;$E$3,1,0)</f>
        <v>0</v>
      </c>
      <c r="AC44" s="24">
        <f t="shared" si="19"/>
        <v>0</v>
      </c>
      <c r="AD44" s="24">
        <f t="shared" si="19"/>
        <v>0</v>
      </c>
      <c r="AE44" s="24">
        <f t="shared" si="19"/>
        <v>0</v>
      </c>
      <c r="AF44" s="24">
        <f t="shared" si="19"/>
        <v>0</v>
      </c>
      <c r="AG44" s="24">
        <f t="shared" si="19"/>
        <v>0</v>
      </c>
      <c r="AH44" s="24">
        <f t="shared" si="19"/>
        <v>0</v>
      </c>
      <c r="AI44" s="24">
        <f t="shared" si="19"/>
        <v>0</v>
      </c>
      <c r="AJ44" s="24">
        <f t="shared" si="19"/>
        <v>0</v>
      </c>
      <c r="AK44" s="24">
        <f t="shared" si="19"/>
        <v>0</v>
      </c>
      <c r="AL44" s="32">
        <f t="shared" si="19"/>
        <v>0</v>
      </c>
      <c r="AM44"/>
      <c r="AN44"/>
      <c r="AO44"/>
      <c r="AP44"/>
      <c r="AQ44"/>
      <c r="AR44"/>
      <c r="AS44"/>
      <c r="AT44"/>
    </row>
    <row r="45" spans="3:46" s="1" customFormat="1" ht="12.75">
      <c r="C45" s="18"/>
      <c r="D45" s="18"/>
      <c r="E45" s="18"/>
      <c r="F45" s="19"/>
      <c r="G45" s="19"/>
      <c r="H45" s="20"/>
      <c r="I45" s="63"/>
      <c r="J45" s="4"/>
      <c r="K45" s="10"/>
      <c r="L45" s="12" t="s">
        <v>85</v>
      </c>
      <c r="M45" s="23">
        <f>IF($X38=0,0,(M38/$X38))</f>
        <v>0</v>
      </c>
      <c r="N45" s="23">
        <f aca="true" t="shared" si="20" ref="N45:W45">IF($X38=0,0,(N38/$X38))</f>
        <v>0</v>
      </c>
      <c r="O45" s="23">
        <f t="shared" si="20"/>
        <v>0</v>
      </c>
      <c r="P45" s="23">
        <f t="shared" si="20"/>
        <v>0</v>
      </c>
      <c r="Q45" s="23">
        <f t="shared" si="20"/>
        <v>0</v>
      </c>
      <c r="R45" s="23">
        <f t="shared" si="20"/>
        <v>0</v>
      </c>
      <c r="S45" s="23">
        <f t="shared" si="20"/>
        <v>0</v>
      </c>
      <c r="T45" s="23">
        <f t="shared" si="20"/>
        <v>0</v>
      </c>
      <c r="U45" s="23">
        <f t="shared" si="20"/>
        <v>0</v>
      </c>
      <c r="V45" s="23">
        <f t="shared" si="20"/>
        <v>0</v>
      </c>
      <c r="W45" s="34">
        <f t="shared" si="20"/>
        <v>0</v>
      </c>
      <c r="X45"/>
      <c r="Y45"/>
      <c r="Z45" s="64"/>
      <c r="AA45" s="38" t="s">
        <v>30</v>
      </c>
      <c r="AB45" s="75">
        <f aca="true" t="shared" si="21" ref="AB45:AL45">IF(M45&gt;0.1,1,0)</f>
        <v>0</v>
      </c>
      <c r="AC45" s="75">
        <f t="shared" si="21"/>
        <v>0</v>
      </c>
      <c r="AD45" s="75">
        <f t="shared" si="21"/>
        <v>0</v>
      </c>
      <c r="AE45" s="75">
        <f t="shared" si="21"/>
        <v>0</v>
      </c>
      <c r="AF45" s="75">
        <f t="shared" si="21"/>
        <v>0</v>
      </c>
      <c r="AG45" s="75">
        <f t="shared" si="21"/>
        <v>0</v>
      </c>
      <c r="AH45" s="75">
        <f t="shared" si="21"/>
        <v>0</v>
      </c>
      <c r="AI45" s="75">
        <f t="shared" si="21"/>
        <v>0</v>
      </c>
      <c r="AJ45" s="75">
        <f t="shared" si="21"/>
        <v>0</v>
      </c>
      <c r="AK45" s="75">
        <f t="shared" si="21"/>
        <v>0</v>
      </c>
      <c r="AL45" s="76">
        <f t="shared" si="21"/>
        <v>0</v>
      </c>
      <c r="AM45"/>
      <c r="AN45"/>
      <c r="AO45"/>
      <c r="AP45"/>
      <c r="AQ45"/>
      <c r="AR45"/>
      <c r="AS45"/>
      <c r="AT45"/>
    </row>
    <row r="46" spans="3:46" s="1" customFormat="1" ht="12.75">
      <c r="C46" s="18"/>
      <c r="D46" s="18"/>
      <c r="E46" s="18"/>
      <c r="F46" s="19"/>
      <c r="G46" s="19"/>
      <c r="H46" s="20"/>
      <c r="I46" s="63"/>
      <c r="J46" s="4"/>
      <c r="K46" s="10"/>
      <c r="L46" s="12" t="s">
        <v>31</v>
      </c>
      <c r="M46" s="10" t="str">
        <f aca="true" t="shared" si="22" ref="M46:W46">IF(SUM(AB43,AB44,AB45)=3,"YES","NO")</f>
        <v>NO</v>
      </c>
      <c r="N46" s="10" t="str">
        <f t="shared" si="22"/>
        <v>NO</v>
      </c>
      <c r="O46" s="10" t="str">
        <f t="shared" si="22"/>
        <v>NO</v>
      </c>
      <c r="P46" s="10" t="str">
        <f t="shared" si="22"/>
        <v>NO</v>
      </c>
      <c r="Q46" s="10" t="str">
        <f t="shared" si="22"/>
        <v>NO</v>
      </c>
      <c r="R46" s="10" t="str">
        <f t="shared" si="22"/>
        <v>NO</v>
      </c>
      <c r="S46" s="10" t="str">
        <f t="shared" si="22"/>
        <v>NO</v>
      </c>
      <c r="T46" s="10" t="str">
        <f t="shared" si="22"/>
        <v>NO</v>
      </c>
      <c r="U46" s="10" t="str">
        <f t="shared" si="22"/>
        <v>NO</v>
      </c>
      <c r="V46" s="10" t="str">
        <f t="shared" si="22"/>
        <v>NO</v>
      </c>
      <c r="W46" s="35" t="str">
        <f t="shared" si="22"/>
        <v>NO</v>
      </c>
      <c r="X46"/>
      <c r="Y46"/>
      <c r="AM46"/>
      <c r="AN46"/>
      <c r="AO46"/>
      <c r="AP46"/>
      <c r="AQ46"/>
      <c r="AR46"/>
      <c r="AS46"/>
      <c r="AT46"/>
    </row>
    <row r="47" spans="3:46" s="1" customFormat="1" ht="12.75">
      <c r="C47" s="18"/>
      <c r="D47" s="18"/>
      <c r="E47" s="18"/>
      <c r="F47" s="19"/>
      <c r="G47" s="19"/>
      <c r="H47" s="20"/>
      <c r="I47" s="64"/>
      <c r="J47" s="36"/>
      <c r="K47" s="37"/>
      <c r="L47" s="38" t="s">
        <v>32</v>
      </c>
      <c r="M47" s="8">
        <f aca="true" t="shared" si="23" ref="M47:W47">M38-M37</f>
        <v>0</v>
      </c>
      <c r="N47" s="8">
        <f t="shared" si="23"/>
        <v>0</v>
      </c>
      <c r="O47" s="8">
        <f t="shared" si="23"/>
        <v>0</v>
      </c>
      <c r="P47" s="8">
        <f t="shared" si="23"/>
        <v>0</v>
      </c>
      <c r="Q47" s="8">
        <f t="shared" si="23"/>
        <v>0</v>
      </c>
      <c r="R47" s="8">
        <f t="shared" si="23"/>
        <v>0</v>
      </c>
      <c r="S47" s="8">
        <f t="shared" si="23"/>
        <v>0</v>
      </c>
      <c r="T47" s="8">
        <f t="shared" si="23"/>
        <v>0</v>
      </c>
      <c r="U47" s="8">
        <f t="shared" si="23"/>
        <v>0</v>
      </c>
      <c r="V47" s="8">
        <f t="shared" si="23"/>
        <v>0</v>
      </c>
      <c r="W47" s="39">
        <f t="shared" si="23"/>
        <v>0</v>
      </c>
      <c r="X47"/>
      <c r="Y47"/>
      <c r="AM47"/>
      <c r="AN47"/>
      <c r="AO47"/>
      <c r="AP47"/>
      <c r="AQ47"/>
      <c r="AR47"/>
      <c r="AS47"/>
      <c r="AT47"/>
    </row>
    <row r="48" spans="3:46" s="1" customFormat="1" ht="12.75">
      <c r="C48" s="18"/>
      <c r="D48" s="18"/>
      <c r="E48" s="18"/>
      <c r="F48" s="19"/>
      <c r="G48" s="19"/>
      <c r="H48" s="20"/>
      <c r="J48" s="18"/>
      <c r="L48" s="13"/>
      <c r="M48" s="7"/>
      <c r="N48" s="7"/>
      <c r="O48" s="7"/>
      <c r="P48" s="7"/>
      <c r="Q48" s="7"/>
      <c r="R48" s="7"/>
      <c r="S48" s="7"/>
      <c r="T48" s="7"/>
      <c r="U48" s="7"/>
      <c r="V48" s="7"/>
      <c r="W48" s="7"/>
      <c r="X48"/>
      <c r="Y48"/>
      <c r="AM48"/>
      <c r="AN48"/>
      <c r="AO48"/>
      <c r="AP48"/>
      <c r="AQ48"/>
      <c r="AR48"/>
      <c r="AS48"/>
      <c r="AT48"/>
    </row>
    <row r="49" spans="3:46" s="1" customFormat="1" ht="12.75">
      <c r="C49" s="18"/>
      <c r="D49" s="18"/>
      <c r="E49" s="18"/>
      <c r="F49" s="19"/>
      <c r="G49" s="19"/>
      <c r="H49" s="40" t="s">
        <v>34</v>
      </c>
      <c r="I49" s="62"/>
      <c r="J49" s="2"/>
      <c r="K49" s="2"/>
      <c r="L49" s="29" t="s">
        <v>84</v>
      </c>
      <c r="M49" s="30">
        <f>IF(M41=0,0,IF(M40=0,1,((M41/M40)-1)))</f>
        <v>0</v>
      </c>
      <c r="N49" s="30">
        <f aca="true" t="shared" si="24" ref="N49:W49">IF(N41=0,0,IF(N40=0,1,((N41/N40)-1)))</f>
        <v>0</v>
      </c>
      <c r="O49" s="30">
        <f t="shared" si="24"/>
        <v>0</v>
      </c>
      <c r="P49" s="30">
        <f t="shared" si="24"/>
        <v>0</v>
      </c>
      <c r="Q49" s="30">
        <f t="shared" si="24"/>
        <v>0</v>
      </c>
      <c r="R49" s="30">
        <f t="shared" si="24"/>
        <v>0</v>
      </c>
      <c r="S49" s="30">
        <f t="shared" si="24"/>
        <v>0</v>
      </c>
      <c r="T49" s="30">
        <f t="shared" si="24"/>
        <v>0</v>
      </c>
      <c r="U49" s="30">
        <f t="shared" si="24"/>
        <v>0</v>
      </c>
      <c r="V49" s="30">
        <f t="shared" si="24"/>
        <v>0</v>
      </c>
      <c r="W49" s="31">
        <f t="shared" si="24"/>
        <v>0</v>
      </c>
      <c r="X49" s="25"/>
      <c r="Y49" s="21"/>
      <c r="AM49"/>
      <c r="AN49"/>
      <c r="AO49"/>
      <c r="AP49"/>
      <c r="AQ49"/>
      <c r="AR49"/>
      <c r="AS49"/>
      <c r="AT49"/>
    </row>
    <row r="50" spans="3:46" s="1" customFormat="1" ht="12.75">
      <c r="C50" s="18"/>
      <c r="D50" s="18"/>
      <c r="E50" s="18"/>
      <c r="F50" s="19"/>
      <c r="G50" s="19"/>
      <c r="H50" s="20"/>
      <c r="I50" s="65"/>
      <c r="J50" s="4"/>
      <c r="K50" s="10"/>
      <c r="L50" s="13" t="str">
        <f>"Mitigation Check 2: &gt; "&amp;$E$3&amp;$F$4</f>
        <v>Mitigation Check 2: &gt; 2.01 AF/T:</v>
      </c>
      <c r="M50" s="11">
        <f>M41-M40</f>
        <v>0</v>
      </c>
      <c r="N50" s="11">
        <f aca="true" t="shared" si="25" ref="N50:W50">N41-N40</f>
        <v>0</v>
      </c>
      <c r="O50" s="11">
        <f t="shared" si="25"/>
        <v>0</v>
      </c>
      <c r="P50" s="11">
        <f t="shared" si="25"/>
        <v>0</v>
      </c>
      <c r="Q50" s="11">
        <f t="shared" si="25"/>
        <v>0</v>
      </c>
      <c r="R50" s="11">
        <f t="shared" si="25"/>
        <v>0</v>
      </c>
      <c r="S50" s="11">
        <f t="shared" si="25"/>
        <v>0</v>
      </c>
      <c r="T50" s="11">
        <f t="shared" si="25"/>
        <v>0</v>
      </c>
      <c r="U50" s="11">
        <f t="shared" si="25"/>
        <v>0</v>
      </c>
      <c r="V50" s="11">
        <f t="shared" si="25"/>
        <v>0</v>
      </c>
      <c r="W50" s="33">
        <f t="shared" si="25"/>
        <v>0</v>
      </c>
      <c r="X50" s="25"/>
      <c r="Y50" s="21"/>
      <c r="Z50" s="62"/>
      <c r="AA50" s="29" t="s">
        <v>30</v>
      </c>
      <c r="AB50" s="73">
        <f aca="true" t="shared" si="26" ref="AB50:AL50">IF(M49&gt;0.1,1,0)</f>
        <v>0</v>
      </c>
      <c r="AC50" s="73">
        <f t="shared" si="26"/>
        <v>0</v>
      </c>
      <c r="AD50" s="73">
        <f t="shared" si="26"/>
        <v>0</v>
      </c>
      <c r="AE50" s="73">
        <f t="shared" si="26"/>
        <v>0</v>
      </c>
      <c r="AF50" s="73">
        <f t="shared" si="26"/>
        <v>0</v>
      </c>
      <c r="AG50" s="73">
        <f t="shared" si="26"/>
        <v>0</v>
      </c>
      <c r="AH50" s="73">
        <f t="shared" si="26"/>
        <v>0</v>
      </c>
      <c r="AI50" s="73">
        <f t="shared" si="26"/>
        <v>0</v>
      </c>
      <c r="AJ50" s="73">
        <f t="shared" si="26"/>
        <v>0</v>
      </c>
      <c r="AK50" s="73">
        <f t="shared" si="26"/>
        <v>0</v>
      </c>
      <c r="AL50" s="74">
        <f t="shared" si="26"/>
        <v>0</v>
      </c>
      <c r="AM50"/>
      <c r="AN50"/>
      <c r="AO50"/>
      <c r="AP50"/>
      <c r="AQ50"/>
      <c r="AR50"/>
      <c r="AS50"/>
      <c r="AT50"/>
    </row>
    <row r="51" spans="3:46" s="1" customFormat="1" ht="12.75">
      <c r="C51" s="18"/>
      <c r="D51" s="18"/>
      <c r="E51" s="18"/>
      <c r="F51" s="19"/>
      <c r="G51" s="19"/>
      <c r="H51" s="20"/>
      <c r="I51" s="66"/>
      <c r="J51" s="47"/>
      <c r="K51" s="10"/>
      <c r="L51" s="12"/>
      <c r="M51" s="23"/>
      <c r="N51" s="23"/>
      <c r="O51" s="23"/>
      <c r="P51" s="23"/>
      <c r="Q51" s="23"/>
      <c r="R51" s="23"/>
      <c r="S51" s="23"/>
      <c r="T51" s="23"/>
      <c r="U51" s="23"/>
      <c r="V51" s="23"/>
      <c r="W51" s="34"/>
      <c r="X51" s="25"/>
      <c r="Y51" s="21"/>
      <c r="Z51" s="63"/>
      <c r="AA51" s="12" t="s">
        <v>30</v>
      </c>
      <c r="AB51" s="24">
        <f aca="true" t="shared" si="27" ref="AB51:AL51">IF(M50&gt;$E$3,1,0)</f>
        <v>0</v>
      </c>
      <c r="AC51" s="24">
        <f t="shared" si="27"/>
        <v>0</v>
      </c>
      <c r="AD51" s="24">
        <f t="shared" si="27"/>
        <v>0</v>
      </c>
      <c r="AE51" s="24">
        <f t="shared" si="27"/>
        <v>0</v>
      </c>
      <c r="AF51" s="24">
        <f t="shared" si="27"/>
        <v>0</v>
      </c>
      <c r="AG51" s="24">
        <f t="shared" si="27"/>
        <v>0</v>
      </c>
      <c r="AH51" s="24">
        <f t="shared" si="27"/>
        <v>0</v>
      </c>
      <c r="AI51" s="24">
        <f t="shared" si="27"/>
        <v>0</v>
      </c>
      <c r="AJ51" s="24">
        <f t="shared" si="27"/>
        <v>0</v>
      </c>
      <c r="AK51" s="24">
        <f t="shared" si="27"/>
        <v>0</v>
      </c>
      <c r="AL51" s="32">
        <f t="shared" si="27"/>
        <v>0</v>
      </c>
      <c r="AM51"/>
      <c r="AN51"/>
      <c r="AO51"/>
      <c r="AP51"/>
      <c r="AQ51"/>
      <c r="AR51"/>
      <c r="AS51"/>
      <c r="AT51"/>
    </row>
    <row r="52" spans="3:46" s="1" customFormat="1" ht="12.75">
      <c r="C52" s="18"/>
      <c r="D52" s="18"/>
      <c r="E52" s="18"/>
      <c r="F52" s="19"/>
      <c r="G52" s="19"/>
      <c r="H52" s="20"/>
      <c r="I52" s="65"/>
      <c r="J52" s="4"/>
      <c r="K52" s="10"/>
      <c r="L52" s="12" t="s">
        <v>31</v>
      </c>
      <c r="M52" s="10" t="str">
        <f aca="true" t="shared" si="28" ref="M52:W52">IF(SUM(AB50,AB51)=2,"YES","NO")</f>
        <v>NO</v>
      </c>
      <c r="N52" s="10" t="str">
        <f t="shared" si="28"/>
        <v>NO</v>
      </c>
      <c r="O52" s="10" t="str">
        <f t="shared" si="28"/>
        <v>NO</v>
      </c>
      <c r="P52" s="10" t="str">
        <f t="shared" si="28"/>
        <v>NO</v>
      </c>
      <c r="Q52" s="10" t="str">
        <f t="shared" si="28"/>
        <v>NO</v>
      </c>
      <c r="R52" s="10" t="str">
        <f t="shared" si="28"/>
        <v>NO</v>
      </c>
      <c r="S52" s="10" t="str">
        <f t="shared" si="28"/>
        <v>NO</v>
      </c>
      <c r="T52" s="10" t="str">
        <f t="shared" si="28"/>
        <v>NO</v>
      </c>
      <c r="U52" s="10" t="str">
        <f t="shared" si="28"/>
        <v>NO</v>
      </c>
      <c r="V52" s="10" t="str">
        <f t="shared" si="28"/>
        <v>NO</v>
      </c>
      <c r="W52" s="35" t="str">
        <f t="shared" si="28"/>
        <v>NO</v>
      </c>
      <c r="X52" s="25"/>
      <c r="Y52" s="21"/>
      <c r="Z52" s="64"/>
      <c r="AA52" s="38"/>
      <c r="AB52" s="75"/>
      <c r="AC52" s="75"/>
      <c r="AD52" s="75"/>
      <c r="AE52" s="75"/>
      <c r="AF52" s="75"/>
      <c r="AG52" s="75"/>
      <c r="AH52" s="75"/>
      <c r="AI52" s="75"/>
      <c r="AJ52" s="75"/>
      <c r="AK52" s="75"/>
      <c r="AL52" s="76"/>
      <c r="AM52"/>
      <c r="AN52"/>
      <c r="AO52"/>
      <c r="AP52"/>
      <c r="AQ52"/>
      <c r="AR52"/>
      <c r="AS52"/>
      <c r="AT52"/>
    </row>
    <row r="53" spans="3:46" s="1" customFormat="1" ht="12.75">
      <c r="C53" s="18"/>
      <c r="D53" s="18"/>
      <c r="E53" s="18"/>
      <c r="F53" s="19"/>
      <c r="G53" s="19"/>
      <c r="H53" s="20"/>
      <c r="I53" s="67"/>
      <c r="J53" s="36"/>
      <c r="K53" s="37"/>
      <c r="L53" s="38" t="s">
        <v>32</v>
      </c>
      <c r="M53" s="8">
        <f>M41-M40</f>
        <v>0</v>
      </c>
      <c r="N53" s="8">
        <f aca="true" t="shared" si="29" ref="N53:W53">N41-N40</f>
        <v>0</v>
      </c>
      <c r="O53" s="8">
        <f t="shared" si="29"/>
        <v>0</v>
      </c>
      <c r="P53" s="8">
        <f t="shared" si="29"/>
        <v>0</v>
      </c>
      <c r="Q53" s="8">
        <f t="shared" si="29"/>
        <v>0</v>
      </c>
      <c r="R53" s="8">
        <f t="shared" si="29"/>
        <v>0</v>
      </c>
      <c r="S53" s="8">
        <f t="shared" si="29"/>
        <v>0</v>
      </c>
      <c r="T53" s="8">
        <f t="shared" si="29"/>
        <v>0</v>
      </c>
      <c r="U53" s="8">
        <f t="shared" si="29"/>
        <v>0</v>
      </c>
      <c r="V53" s="8">
        <f t="shared" si="29"/>
        <v>0</v>
      </c>
      <c r="W53" s="39">
        <f t="shared" si="29"/>
        <v>0</v>
      </c>
      <c r="X53" s="25"/>
      <c r="Y53" s="21"/>
      <c r="AM53"/>
      <c r="AN53"/>
      <c r="AO53"/>
      <c r="AP53"/>
      <c r="AQ53"/>
      <c r="AR53"/>
      <c r="AS53"/>
      <c r="AT53"/>
    </row>
    <row r="54" spans="3:46" s="1" customFormat="1" ht="12.75">
      <c r="C54" s="18"/>
      <c r="D54" s="18"/>
      <c r="E54" s="18"/>
      <c r="F54" s="19"/>
      <c r="G54" s="19"/>
      <c r="H54" s="20"/>
      <c r="I54" s="4"/>
      <c r="J54" s="4"/>
      <c r="K54" s="10"/>
      <c r="L54" s="12"/>
      <c r="M54" s="11"/>
      <c r="N54" s="11"/>
      <c r="O54" s="11"/>
      <c r="P54" s="11"/>
      <c r="Q54" s="11"/>
      <c r="R54" s="11"/>
      <c r="S54" s="11"/>
      <c r="T54" s="11"/>
      <c r="U54" s="11"/>
      <c r="V54" s="11"/>
      <c r="W54" s="11"/>
      <c r="X54" s="25"/>
      <c r="Y54" s="21"/>
      <c r="AM54"/>
      <c r="AN54"/>
      <c r="AO54"/>
      <c r="AP54"/>
      <c r="AQ54"/>
      <c r="AR54"/>
      <c r="AS54"/>
      <c r="AT54"/>
    </row>
    <row r="55" spans="1:46" s="1" customFormat="1" ht="12.75">
      <c r="A55"/>
      <c r="B55"/>
      <c r="C55"/>
      <c r="D55"/>
      <c r="E55" s="41"/>
      <c r="F55" s="43"/>
      <c r="G55" s="9"/>
      <c r="H55" s="42"/>
      <c r="I55" s="44"/>
      <c r="J55"/>
      <c r="K55"/>
      <c r="L55" s="13"/>
      <c r="M55"/>
      <c r="N55"/>
      <c r="O55"/>
      <c r="P55"/>
      <c r="Q55"/>
      <c r="R55"/>
      <c r="S55"/>
      <c r="T55"/>
      <c r="U55"/>
      <c r="V55"/>
      <c r="W55"/>
      <c r="X55"/>
      <c r="Y55"/>
      <c r="Z55"/>
      <c r="AA55"/>
      <c r="AB55"/>
      <c r="AC55"/>
      <c r="AD55"/>
      <c r="AE55"/>
      <c r="AF55"/>
      <c r="AG55"/>
      <c r="AH55"/>
      <c r="AI55"/>
      <c r="AJ55"/>
      <c r="AK55"/>
      <c r="AL55"/>
      <c r="AM55"/>
      <c r="AN55"/>
      <c r="AO55"/>
      <c r="AP55"/>
      <c r="AQ55"/>
      <c r="AR55"/>
      <c r="AS55"/>
      <c r="AT55"/>
    </row>
    <row r="56" spans="1:46" s="1" customFormat="1" ht="15.75">
      <c r="A56"/>
      <c r="B56"/>
      <c r="C56" s="14" t="s">
        <v>107</v>
      </c>
      <c r="D56"/>
      <c r="E56"/>
      <c r="F56"/>
      <c r="G56"/>
      <c r="H56"/>
      <c r="I56"/>
      <c r="J56"/>
      <c r="K56"/>
      <c r="L56" s="13"/>
      <c r="M56" t="str">
        <f>"Impact by Reach (AF/"&amp;$F$3</f>
        <v>Impact by Reach (AF/Trimester)</v>
      </c>
      <c r="N56"/>
      <c r="O56"/>
      <c r="P56"/>
      <c r="Q56"/>
      <c r="R56"/>
      <c r="S56"/>
      <c r="T56"/>
      <c r="U56"/>
      <c r="V56"/>
      <c r="W56"/>
      <c r="X56"/>
      <c r="Y56"/>
      <c r="Z56"/>
      <c r="AA56"/>
      <c r="AB56"/>
      <c r="AC56"/>
      <c r="AD56"/>
      <c r="AE56"/>
      <c r="AF56"/>
      <c r="AG56"/>
      <c r="AH56"/>
      <c r="AI56"/>
      <c r="AJ56"/>
      <c r="AK56"/>
      <c r="AL56"/>
      <c r="AM56"/>
      <c r="AN56"/>
      <c r="AO56"/>
      <c r="AP56"/>
      <c r="AQ56"/>
      <c r="AR56"/>
      <c r="AS56"/>
      <c r="AT56"/>
    </row>
    <row r="57" spans="1:46" s="1" customFormat="1" ht="12.75">
      <c r="A57"/>
      <c r="B57"/>
      <c r="C57" s="2" t="s">
        <v>0</v>
      </c>
      <c r="D57" s="2" t="s">
        <v>1</v>
      </c>
      <c r="E57" s="2" t="s">
        <v>48</v>
      </c>
      <c r="F57" s="2" t="s">
        <v>5</v>
      </c>
      <c r="G57" s="2" t="s">
        <v>6</v>
      </c>
      <c r="H57" s="2" t="s">
        <v>8</v>
      </c>
      <c r="I57" s="198" t="s">
        <v>35</v>
      </c>
      <c r="J57" s="198"/>
      <c r="K57" s="5" t="s">
        <v>10</v>
      </c>
      <c r="L57" s="13"/>
      <c r="M57" s="2" t="s">
        <v>12</v>
      </c>
      <c r="N57" s="2" t="s">
        <v>13</v>
      </c>
      <c r="O57" s="2" t="s">
        <v>14</v>
      </c>
      <c r="P57" s="2" t="s">
        <v>15</v>
      </c>
      <c r="Q57" s="2" t="s">
        <v>16</v>
      </c>
      <c r="R57" s="2" t="s">
        <v>17</v>
      </c>
      <c r="S57" s="2" t="s">
        <v>18</v>
      </c>
      <c r="T57" s="2" t="s">
        <v>19</v>
      </c>
      <c r="U57" s="2" t="s">
        <v>20</v>
      </c>
      <c r="V57" s="2" t="s">
        <v>21</v>
      </c>
      <c r="W57" s="2" t="s">
        <v>22</v>
      </c>
      <c r="X57"/>
      <c r="Y57"/>
      <c r="Z57"/>
      <c r="AA57"/>
      <c r="AB57"/>
      <c r="AC57"/>
      <c r="AD57"/>
      <c r="AE57"/>
      <c r="AF57"/>
      <c r="AG57"/>
      <c r="AH57"/>
      <c r="AI57"/>
      <c r="AJ57"/>
      <c r="AK57"/>
      <c r="AL57"/>
      <c r="AM57"/>
      <c r="AN57"/>
      <c r="AO57"/>
      <c r="AP57"/>
      <c r="AQ57"/>
      <c r="AR57"/>
      <c r="AS57"/>
      <c r="AT57"/>
    </row>
    <row r="58" spans="1:46" s="1" customFormat="1" ht="13.5" thickBot="1">
      <c r="A58"/>
      <c r="B58"/>
      <c r="C58" s="3"/>
      <c r="D58" s="3" t="s">
        <v>2</v>
      </c>
      <c r="E58" s="3" t="s">
        <v>3</v>
      </c>
      <c r="F58" s="3" t="s">
        <v>4</v>
      </c>
      <c r="G58" s="3" t="s">
        <v>7</v>
      </c>
      <c r="H58" s="3" t="s">
        <v>9</v>
      </c>
      <c r="I58" s="69" t="s">
        <v>44</v>
      </c>
      <c r="J58" s="68" t="s">
        <v>45</v>
      </c>
      <c r="K58" s="6" t="s">
        <v>11</v>
      </c>
      <c r="L58" s="13"/>
      <c r="M58" s="3" t="s">
        <v>23</v>
      </c>
      <c r="N58" s="3" t="s">
        <v>24</v>
      </c>
      <c r="O58" s="3" t="s">
        <v>25</v>
      </c>
      <c r="P58" s="3" t="s">
        <v>26</v>
      </c>
      <c r="Q58" s="3" t="s">
        <v>27</v>
      </c>
      <c r="R58" s="3" t="s">
        <v>28</v>
      </c>
      <c r="S58" s="3" t="s">
        <v>19</v>
      </c>
      <c r="T58" s="3"/>
      <c r="U58" s="3" t="s">
        <v>21</v>
      </c>
      <c r="V58" s="3"/>
      <c r="W58" s="3" t="s">
        <v>29</v>
      </c>
      <c r="X58"/>
      <c r="Y58"/>
      <c r="Z58"/>
      <c r="AA58"/>
      <c r="AB58"/>
      <c r="AC58"/>
      <c r="AD58"/>
      <c r="AE58"/>
      <c r="AF58"/>
      <c r="AG58"/>
      <c r="AH58"/>
      <c r="AI58"/>
      <c r="AJ58"/>
      <c r="AK58"/>
      <c r="AL58"/>
      <c r="AM58"/>
      <c r="AN58"/>
      <c r="AO58"/>
      <c r="AP58"/>
      <c r="AQ58"/>
      <c r="AR58"/>
      <c r="AS58"/>
      <c r="AT58"/>
    </row>
    <row r="59" spans="1:46" s="1" customFormat="1" ht="16.5" thickTop="1">
      <c r="A59"/>
      <c r="B59"/>
      <c r="C59" s="14" t="s">
        <v>108</v>
      </c>
      <c r="D59" s="10"/>
      <c r="E59" s="10"/>
      <c r="F59" s="10"/>
      <c r="G59" s="10"/>
      <c r="H59" s="10"/>
      <c r="I59" s="10"/>
      <c r="J59" s="10"/>
      <c r="K59" s="4"/>
      <c r="L59" s="13"/>
      <c r="M59" s="10"/>
      <c r="N59" s="10"/>
      <c r="O59" s="10"/>
      <c r="P59" s="10"/>
      <c r="Q59" s="10"/>
      <c r="R59" s="10"/>
      <c r="S59" s="10"/>
      <c r="T59" s="10"/>
      <c r="U59" s="10"/>
      <c r="V59" s="10"/>
      <c r="W59" s="10"/>
      <c r="X59"/>
      <c r="Y59"/>
      <c r="Z59"/>
      <c r="AA59"/>
      <c r="AB59"/>
      <c r="AC59"/>
      <c r="AD59"/>
      <c r="AE59"/>
      <c r="AF59"/>
      <c r="AG59"/>
      <c r="AH59"/>
      <c r="AI59"/>
      <c r="AJ59"/>
      <c r="AK59"/>
      <c r="AL59"/>
      <c r="AM59"/>
      <c r="AN59"/>
      <c r="AO59"/>
      <c r="AP59"/>
      <c r="AQ59"/>
      <c r="AR59"/>
      <c r="AS59"/>
      <c r="AT59"/>
    </row>
    <row r="60" spans="3:46" s="1" customFormat="1" ht="12.75">
      <c r="C60" s="173"/>
      <c r="D60" s="173"/>
      <c r="E60" s="174"/>
      <c r="F60" s="174"/>
      <c r="G60" s="175"/>
      <c r="H60" s="173"/>
      <c r="I60" s="173"/>
      <c r="J60" s="174"/>
      <c r="K60" s="173"/>
      <c r="L60" s="139" t="s">
        <v>40</v>
      </c>
      <c r="M60" s="77"/>
      <c r="N60" s="78"/>
      <c r="O60" s="78"/>
      <c r="P60" s="78"/>
      <c r="Q60" s="78"/>
      <c r="R60" s="78"/>
      <c r="S60" s="78"/>
      <c r="T60" s="78"/>
      <c r="U60" s="78"/>
      <c r="V60" s="78"/>
      <c r="W60" s="79"/>
      <c r="X60" s="22">
        <f>SUM(M60:W60)</f>
        <v>0</v>
      </c>
      <c r="Y60" s="21"/>
      <c r="AM60"/>
      <c r="AN60"/>
      <c r="AO60"/>
      <c r="AP60"/>
      <c r="AQ60"/>
      <c r="AR60"/>
      <c r="AS60"/>
      <c r="AT60"/>
    </row>
    <row r="61" spans="3:46" s="1" customFormat="1" ht="12.75">
      <c r="C61"/>
      <c r="D61"/>
      <c r="E61"/>
      <c r="F61"/>
      <c r="G61"/>
      <c r="H61"/>
      <c r="I61"/>
      <c r="J61"/>
      <c r="K61"/>
      <c r="L61" s="139" t="s">
        <v>41</v>
      </c>
      <c r="M61" s="80"/>
      <c r="N61" s="11"/>
      <c r="O61" s="11"/>
      <c r="P61" s="11"/>
      <c r="Q61" s="11"/>
      <c r="R61" s="11"/>
      <c r="S61" s="11"/>
      <c r="T61" s="11"/>
      <c r="U61" s="11"/>
      <c r="V61" s="11"/>
      <c r="W61" s="81"/>
      <c r="X61" s="22">
        <f>SUM(M61:W61)</f>
        <v>0</v>
      </c>
      <c r="AM61"/>
      <c r="AN61"/>
      <c r="AO61"/>
      <c r="AP61"/>
      <c r="AQ61"/>
      <c r="AR61"/>
      <c r="AS61"/>
      <c r="AT61"/>
    </row>
    <row r="62" spans="3:46" s="1" customFormat="1" ht="15.75">
      <c r="C62" s="14" t="s">
        <v>109</v>
      </c>
      <c r="D62"/>
      <c r="E62"/>
      <c r="F62"/>
      <c r="G62"/>
      <c r="H62"/>
      <c r="I62"/>
      <c r="J62" s="70"/>
      <c r="K62"/>
      <c r="L62" s="139"/>
      <c r="M62" s="82"/>
      <c r="N62" s="83"/>
      <c r="O62" s="83"/>
      <c r="P62" s="83"/>
      <c r="Q62" s="83"/>
      <c r="R62" s="83"/>
      <c r="S62" s="83"/>
      <c r="T62" s="83"/>
      <c r="U62" s="83"/>
      <c r="V62" s="83"/>
      <c r="W62" s="84"/>
      <c r="X62"/>
      <c r="Y62"/>
      <c r="Z62"/>
      <c r="AM62"/>
      <c r="AN62"/>
      <c r="AO62"/>
      <c r="AP62"/>
      <c r="AQ62"/>
      <c r="AR62"/>
      <c r="AS62"/>
      <c r="AT62"/>
    </row>
    <row r="63" spans="3:46" s="1" customFormat="1" ht="12.75">
      <c r="C63" s="173">
        <f aca="true" t="shared" si="30" ref="C63:J63">C60</f>
        <v>0</v>
      </c>
      <c r="D63" s="173">
        <f t="shared" si="30"/>
        <v>0</v>
      </c>
      <c r="E63" s="173">
        <f t="shared" si="30"/>
        <v>0</v>
      </c>
      <c r="F63" s="173">
        <f t="shared" si="30"/>
        <v>0</v>
      </c>
      <c r="G63" s="175">
        <f t="shared" si="30"/>
        <v>0</v>
      </c>
      <c r="H63" s="173">
        <f t="shared" si="30"/>
        <v>0</v>
      </c>
      <c r="I63" s="173">
        <f t="shared" si="30"/>
        <v>0</v>
      </c>
      <c r="J63" s="174">
        <f t="shared" si="30"/>
        <v>0</v>
      </c>
      <c r="K63" s="173"/>
      <c r="L63" s="139" t="s">
        <v>42</v>
      </c>
      <c r="M63" s="80"/>
      <c r="N63" s="11"/>
      <c r="O63" s="11"/>
      <c r="P63" s="11"/>
      <c r="Q63" s="11"/>
      <c r="R63" s="11"/>
      <c r="S63" s="11"/>
      <c r="T63" s="11"/>
      <c r="U63" s="11"/>
      <c r="V63" s="11"/>
      <c r="W63" s="81"/>
      <c r="X63" s="22">
        <f>SUM(M63:W63)</f>
        <v>0</v>
      </c>
      <c r="Y63" s="21"/>
      <c r="Z63"/>
      <c r="AM63"/>
      <c r="AN63"/>
      <c r="AO63"/>
      <c r="AP63"/>
      <c r="AQ63"/>
      <c r="AR63"/>
      <c r="AS63"/>
      <c r="AT63"/>
    </row>
    <row r="64" spans="3:46" s="1" customFormat="1" ht="12.75">
      <c r="C64"/>
      <c r="D64"/>
      <c r="E64"/>
      <c r="F64"/>
      <c r="G64"/>
      <c r="H64"/>
      <c r="I64"/>
      <c r="J64"/>
      <c r="K64"/>
      <c r="L64" s="139" t="s">
        <v>43</v>
      </c>
      <c r="M64" s="85"/>
      <c r="N64" s="86"/>
      <c r="O64" s="86"/>
      <c r="P64" s="86"/>
      <c r="Q64" s="86"/>
      <c r="R64" s="86"/>
      <c r="S64" s="86"/>
      <c r="T64" s="86"/>
      <c r="U64" s="86"/>
      <c r="V64" s="86"/>
      <c r="W64" s="87"/>
      <c r="X64" s="22">
        <f>SUM(M64:W64)</f>
        <v>0</v>
      </c>
      <c r="Y64" s="21"/>
      <c r="Z64"/>
      <c r="AM64"/>
      <c r="AN64"/>
      <c r="AO64"/>
      <c r="AP64"/>
      <c r="AQ64"/>
      <c r="AR64"/>
      <c r="AS64"/>
      <c r="AT64"/>
    </row>
    <row r="65" spans="3:46" s="1" customFormat="1" ht="12.75">
      <c r="C65" s="18"/>
      <c r="D65" s="18"/>
      <c r="E65" s="19"/>
      <c r="F65" s="19"/>
      <c r="G65" s="20"/>
      <c r="H65" s="18"/>
      <c r="I65" s="18"/>
      <c r="L65" s="140"/>
      <c r="M65" s="7"/>
      <c r="N65" s="7"/>
      <c r="O65" s="7"/>
      <c r="P65" s="7"/>
      <c r="Q65" s="7"/>
      <c r="R65" s="7"/>
      <c r="S65" s="7"/>
      <c r="T65" s="7"/>
      <c r="U65" s="7"/>
      <c r="V65" s="7"/>
      <c r="W65" s="22"/>
      <c r="AM65"/>
      <c r="AN65"/>
      <c r="AO65"/>
      <c r="AP65"/>
      <c r="AQ65"/>
      <c r="AR65"/>
      <c r="AS65"/>
      <c r="AT65"/>
    </row>
    <row r="66" spans="3:46" s="1" customFormat="1" ht="12.75">
      <c r="C66" s="18"/>
      <c r="D66" s="18"/>
      <c r="E66" s="18"/>
      <c r="F66" s="19"/>
      <c r="G66" s="19"/>
      <c r="H66" s="40" t="s">
        <v>33</v>
      </c>
      <c r="I66" s="62"/>
      <c r="J66" s="2"/>
      <c r="K66" s="2"/>
      <c r="L66" s="29" t="s">
        <v>84</v>
      </c>
      <c r="M66" s="30">
        <f>IF(M61=0,0,IF(M60=0,1,((M61/M60)-1)))</f>
        <v>0</v>
      </c>
      <c r="N66" s="30">
        <f aca="true" t="shared" si="31" ref="N66:W66">IF(N61=0,0,IF(N60=0,1,((N61/N60)-1)))</f>
        <v>0</v>
      </c>
      <c r="O66" s="30">
        <f t="shared" si="31"/>
        <v>0</v>
      </c>
      <c r="P66" s="30">
        <f t="shared" si="31"/>
        <v>0</v>
      </c>
      <c r="Q66" s="30">
        <f t="shared" si="31"/>
        <v>0</v>
      </c>
      <c r="R66" s="30">
        <f t="shared" si="31"/>
        <v>0</v>
      </c>
      <c r="S66" s="30">
        <f t="shared" si="31"/>
        <v>0</v>
      </c>
      <c r="T66" s="30">
        <f t="shared" si="31"/>
        <v>0</v>
      </c>
      <c r="U66" s="30">
        <f t="shared" si="31"/>
        <v>0</v>
      </c>
      <c r="V66" s="30">
        <f t="shared" si="31"/>
        <v>0</v>
      </c>
      <c r="W66" s="31">
        <f t="shared" si="31"/>
        <v>0</v>
      </c>
      <c r="X66"/>
      <c r="Y66"/>
      <c r="Z66" s="62"/>
      <c r="AA66" s="29" t="s">
        <v>30</v>
      </c>
      <c r="AB66" s="73">
        <f aca="true" t="shared" si="32" ref="AB66:AL66">IF(M66&gt;0.1,1,0)</f>
        <v>0</v>
      </c>
      <c r="AC66" s="73">
        <f t="shared" si="32"/>
        <v>0</v>
      </c>
      <c r="AD66" s="73">
        <f t="shared" si="32"/>
        <v>0</v>
      </c>
      <c r="AE66" s="73">
        <f t="shared" si="32"/>
        <v>0</v>
      </c>
      <c r="AF66" s="73">
        <f t="shared" si="32"/>
        <v>0</v>
      </c>
      <c r="AG66" s="73">
        <f t="shared" si="32"/>
        <v>0</v>
      </c>
      <c r="AH66" s="73">
        <f t="shared" si="32"/>
        <v>0</v>
      </c>
      <c r="AI66" s="73">
        <f t="shared" si="32"/>
        <v>0</v>
      </c>
      <c r="AJ66" s="73">
        <f t="shared" si="32"/>
        <v>0</v>
      </c>
      <c r="AK66" s="73">
        <f t="shared" si="32"/>
        <v>0</v>
      </c>
      <c r="AL66" s="74">
        <f t="shared" si="32"/>
        <v>0</v>
      </c>
      <c r="AM66"/>
      <c r="AN66"/>
      <c r="AO66"/>
      <c r="AP66"/>
      <c r="AQ66"/>
      <c r="AR66"/>
      <c r="AS66"/>
      <c r="AT66"/>
    </row>
    <row r="67" spans="3:46" s="1" customFormat="1" ht="12.75">
      <c r="C67" s="18"/>
      <c r="D67" s="18"/>
      <c r="E67" s="18"/>
      <c r="F67" s="19"/>
      <c r="G67" s="19"/>
      <c r="H67" s="20"/>
      <c r="I67" s="63"/>
      <c r="J67" s="4"/>
      <c r="K67" s="10"/>
      <c r="L67" s="13" t="str">
        <f>"Mitigation Check 2: &gt; "&amp;TRUNC($E$3,0)&amp;$F$4</f>
        <v>Mitigation Check 2: &gt; 2 AF/T:</v>
      </c>
      <c r="M67" s="11">
        <f aca="true" t="shared" si="33" ref="M67:W67">M61-M60</f>
        <v>0</v>
      </c>
      <c r="N67" s="11">
        <f t="shared" si="33"/>
        <v>0</v>
      </c>
      <c r="O67" s="11">
        <f t="shared" si="33"/>
        <v>0</v>
      </c>
      <c r="P67" s="11">
        <f t="shared" si="33"/>
        <v>0</v>
      </c>
      <c r="Q67" s="11">
        <f t="shared" si="33"/>
        <v>0</v>
      </c>
      <c r="R67" s="11">
        <f t="shared" si="33"/>
        <v>0</v>
      </c>
      <c r="S67" s="11">
        <f t="shared" si="33"/>
        <v>0</v>
      </c>
      <c r="T67" s="11">
        <f t="shared" si="33"/>
        <v>0</v>
      </c>
      <c r="U67" s="11">
        <f t="shared" si="33"/>
        <v>0</v>
      </c>
      <c r="V67" s="11">
        <f t="shared" si="33"/>
        <v>0</v>
      </c>
      <c r="W67" s="33">
        <f t="shared" si="33"/>
        <v>0</v>
      </c>
      <c r="X67"/>
      <c r="Y67"/>
      <c r="Z67" s="63"/>
      <c r="AA67" s="12" t="s">
        <v>30</v>
      </c>
      <c r="AB67" s="24">
        <f aca="true" t="shared" si="34" ref="AB67:AL67">IF(M67&gt;$E$3,1,0)</f>
        <v>0</v>
      </c>
      <c r="AC67" s="24">
        <f t="shared" si="34"/>
        <v>0</v>
      </c>
      <c r="AD67" s="24">
        <f t="shared" si="34"/>
        <v>0</v>
      </c>
      <c r="AE67" s="24">
        <f t="shared" si="34"/>
        <v>0</v>
      </c>
      <c r="AF67" s="24">
        <f t="shared" si="34"/>
        <v>0</v>
      </c>
      <c r="AG67" s="24">
        <f t="shared" si="34"/>
        <v>0</v>
      </c>
      <c r="AH67" s="24">
        <f t="shared" si="34"/>
        <v>0</v>
      </c>
      <c r="AI67" s="24">
        <f t="shared" si="34"/>
        <v>0</v>
      </c>
      <c r="AJ67" s="24">
        <f t="shared" si="34"/>
        <v>0</v>
      </c>
      <c r="AK67" s="24">
        <f t="shared" si="34"/>
        <v>0</v>
      </c>
      <c r="AL67" s="32">
        <f t="shared" si="34"/>
        <v>0</v>
      </c>
      <c r="AM67"/>
      <c r="AN67"/>
      <c r="AO67"/>
      <c r="AP67"/>
      <c r="AQ67"/>
      <c r="AR67"/>
      <c r="AS67"/>
      <c r="AT67"/>
    </row>
    <row r="68" spans="3:46" s="1" customFormat="1" ht="12.75">
      <c r="C68" s="18"/>
      <c r="D68" s="18"/>
      <c r="E68" s="18"/>
      <c r="F68" s="19"/>
      <c r="G68" s="19"/>
      <c r="H68" s="20"/>
      <c r="I68" s="63"/>
      <c r="J68" s="4"/>
      <c r="K68" s="10"/>
      <c r="L68" s="12" t="s">
        <v>85</v>
      </c>
      <c r="M68" s="23">
        <f>IF($X61=0,0,(M61/$X61))</f>
        <v>0</v>
      </c>
      <c r="N68" s="23">
        <f aca="true" t="shared" si="35" ref="N68:W68">IF($X61=0,0,(N61/$X61))</f>
        <v>0</v>
      </c>
      <c r="O68" s="23">
        <f t="shared" si="35"/>
        <v>0</v>
      </c>
      <c r="P68" s="23">
        <f t="shared" si="35"/>
        <v>0</v>
      </c>
      <c r="Q68" s="23">
        <f t="shared" si="35"/>
        <v>0</v>
      </c>
      <c r="R68" s="23">
        <f t="shared" si="35"/>
        <v>0</v>
      </c>
      <c r="S68" s="23">
        <f t="shared" si="35"/>
        <v>0</v>
      </c>
      <c r="T68" s="23">
        <f t="shared" si="35"/>
        <v>0</v>
      </c>
      <c r="U68" s="23">
        <f t="shared" si="35"/>
        <v>0</v>
      </c>
      <c r="V68" s="23">
        <f t="shared" si="35"/>
        <v>0</v>
      </c>
      <c r="W68" s="34">
        <f t="shared" si="35"/>
        <v>0</v>
      </c>
      <c r="X68"/>
      <c r="Y68"/>
      <c r="Z68" s="64"/>
      <c r="AA68" s="38" t="s">
        <v>30</v>
      </c>
      <c r="AB68" s="75">
        <f aca="true" t="shared" si="36" ref="AB68:AL68">IF(M68&gt;0.1,1,0)</f>
        <v>0</v>
      </c>
      <c r="AC68" s="75">
        <f t="shared" si="36"/>
        <v>0</v>
      </c>
      <c r="AD68" s="75">
        <f t="shared" si="36"/>
        <v>0</v>
      </c>
      <c r="AE68" s="75">
        <f t="shared" si="36"/>
        <v>0</v>
      </c>
      <c r="AF68" s="75">
        <f t="shared" si="36"/>
        <v>0</v>
      </c>
      <c r="AG68" s="75">
        <f t="shared" si="36"/>
        <v>0</v>
      </c>
      <c r="AH68" s="75">
        <f t="shared" si="36"/>
        <v>0</v>
      </c>
      <c r="AI68" s="75">
        <f t="shared" si="36"/>
        <v>0</v>
      </c>
      <c r="AJ68" s="75">
        <f t="shared" si="36"/>
        <v>0</v>
      </c>
      <c r="AK68" s="75">
        <f t="shared" si="36"/>
        <v>0</v>
      </c>
      <c r="AL68" s="76">
        <f t="shared" si="36"/>
        <v>0</v>
      </c>
      <c r="AM68"/>
      <c r="AN68"/>
      <c r="AO68"/>
      <c r="AP68"/>
      <c r="AQ68"/>
      <c r="AR68"/>
      <c r="AS68"/>
      <c r="AT68"/>
    </row>
    <row r="69" spans="3:46" s="1" customFormat="1" ht="12.75">
      <c r="C69" s="18"/>
      <c r="D69" s="18"/>
      <c r="E69" s="18"/>
      <c r="F69" s="19"/>
      <c r="G69" s="19"/>
      <c r="H69" s="20"/>
      <c r="I69" s="63"/>
      <c r="J69" s="4"/>
      <c r="K69" s="10"/>
      <c r="L69" s="12" t="s">
        <v>31</v>
      </c>
      <c r="M69" s="10" t="str">
        <f aca="true" t="shared" si="37" ref="M69:W69">IF(SUM(AB66,AB67,AB68)=3,"YES","NO")</f>
        <v>NO</v>
      </c>
      <c r="N69" s="10" t="str">
        <f t="shared" si="37"/>
        <v>NO</v>
      </c>
      <c r="O69" s="10" t="str">
        <f t="shared" si="37"/>
        <v>NO</v>
      </c>
      <c r="P69" s="10" t="str">
        <f t="shared" si="37"/>
        <v>NO</v>
      </c>
      <c r="Q69" s="10" t="str">
        <f t="shared" si="37"/>
        <v>NO</v>
      </c>
      <c r="R69" s="10" t="str">
        <f t="shared" si="37"/>
        <v>NO</v>
      </c>
      <c r="S69" s="10" t="str">
        <f t="shared" si="37"/>
        <v>NO</v>
      </c>
      <c r="T69" s="10" t="str">
        <f t="shared" si="37"/>
        <v>NO</v>
      </c>
      <c r="U69" s="10" t="str">
        <f t="shared" si="37"/>
        <v>NO</v>
      </c>
      <c r="V69" s="10" t="str">
        <f t="shared" si="37"/>
        <v>NO</v>
      </c>
      <c r="W69" s="35" t="str">
        <f t="shared" si="37"/>
        <v>NO</v>
      </c>
      <c r="X69"/>
      <c r="Y69"/>
      <c r="AM69"/>
      <c r="AN69"/>
      <c r="AO69"/>
      <c r="AP69"/>
      <c r="AQ69"/>
      <c r="AR69"/>
      <c r="AS69"/>
      <c r="AT69"/>
    </row>
    <row r="70" spans="3:46" s="1" customFormat="1" ht="12.75">
      <c r="C70" s="18"/>
      <c r="D70" s="18"/>
      <c r="E70" s="18"/>
      <c r="F70" s="19"/>
      <c r="G70" s="19"/>
      <c r="H70" s="20"/>
      <c r="I70" s="64"/>
      <c r="J70" s="36"/>
      <c r="K70" s="37"/>
      <c r="L70" s="38" t="s">
        <v>32</v>
      </c>
      <c r="M70" s="8">
        <f aca="true" t="shared" si="38" ref="M70:W70">M61-M60</f>
        <v>0</v>
      </c>
      <c r="N70" s="8">
        <f t="shared" si="38"/>
        <v>0</v>
      </c>
      <c r="O70" s="8">
        <f t="shared" si="38"/>
        <v>0</v>
      </c>
      <c r="P70" s="8">
        <f t="shared" si="38"/>
        <v>0</v>
      </c>
      <c r="Q70" s="8">
        <f t="shared" si="38"/>
        <v>0</v>
      </c>
      <c r="R70" s="8">
        <f t="shared" si="38"/>
        <v>0</v>
      </c>
      <c r="S70" s="8">
        <f t="shared" si="38"/>
        <v>0</v>
      </c>
      <c r="T70" s="8">
        <f t="shared" si="38"/>
        <v>0</v>
      </c>
      <c r="U70" s="8">
        <f t="shared" si="38"/>
        <v>0</v>
      </c>
      <c r="V70" s="8">
        <f t="shared" si="38"/>
        <v>0</v>
      </c>
      <c r="W70" s="39">
        <f t="shared" si="38"/>
        <v>0</v>
      </c>
      <c r="X70"/>
      <c r="Y70"/>
      <c r="AM70"/>
      <c r="AN70"/>
      <c r="AO70"/>
      <c r="AP70"/>
      <c r="AQ70"/>
      <c r="AR70"/>
      <c r="AS70"/>
      <c r="AT70"/>
    </row>
    <row r="71" spans="3:46" s="1" customFormat="1" ht="12.75">
      <c r="C71" s="18"/>
      <c r="D71" s="18"/>
      <c r="E71" s="18"/>
      <c r="F71" s="19"/>
      <c r="G71" s="19"/>
      <c r="H71" s="20"/>
      <c r="J71" s="18"/>
      <c r="L71" s="13"/>
      <c r="M71" s="7"/>
      <c r="N71" s="7"/>
      <c r="O71" s="7"/>
      <c r="P71" s="7"/>
      <c r="Q71" s="7"/>
      <c r="R71" s="7"/>
      <c r="S71" s="7"/>
      <c r="T71" s="7"/>
      <c r="U71" s="7"/>
      <c r="V71" s="7"/>
      <c r="W71" s="7"/>
      <c r="X71"/>
      <c r="Y71"/>
      <c r="AM71"/>
      <c r="AN71"/>
      <c r="AO71"/>
      <c r="AP71"/>
      <c r="AQ71"/>
      <c r="AR71"/>
      <c r="AS71"/>
      <c r="AT71"/>
    </row>
    <row r="72" spans="3:46" s="1" customFormat="1" ht="12.75">
      <c r="C72" s="18"/>
      <c r="D72" s="18"/>
      <c r="E72" s="18"/>
      <c r="F72" s="19"/>
      <c r="G72" s="19"/>
      <c r="H72" s="40" t="s">
        <v>34</v>
      </c>
      <c r="I72" s="62"/>
      <c r="J72" s="2"/>
      <c r="K72" s="2"/>
      <c r="L72" s="29" t="s">
        <v>84</v>
      </c>
      <c r="M72" s="30">
        <f>IF(M64=0,0,IF(M63=0,1,((M64/M63)-1)))</f>
        <v>0</v>
      </c>
      <c r="N72" s="30">
        <f aca="true" t="shared" si="39" ref="N72:W72">IF(N64=0,0,IF(N63=0,1,((N64/N63)-1)))</f>
        <v>0</v>
      </c>
      <c r="O72" s="30">
        <f t="shared" si="39"/>
        <v>0</v>
      </c>
      <c r="P72" s="30">
        <f t="shared" si="39"/>
        <v>0</v>
      </c>
      <c r="Q72" s="30">
        <f t="shared" si="39"/>
        <v>0</v>
      </c>
      <c r="R72" s="30">
        <f t="shared" si="39"/>
        <v>0</v>
      </c>
      <c r="S72" s="30">
        <f t="shared" si="39"/>
        <v>0</v>
      </c>
      <c r="T72" s="30">
        <f t="shared" si="39"/>
        <v>0</v>
      </c>
      <c r="U72" s="30">
        <f t="shared" si="39"/>
        <v>0</v>
      </c>
      <c r="V72" s="30">
        <f t="shared" si="39"/>
        <v>0</v>
      </c>
      <c r="W72" s="31">
        <f t="shared" si="39"/>
        <v>0</v>
      </c>
      <c r="X72" s="25"/>
      <c r="Y72" s="21"/>
      <c r="AM72"/>
      <c r="AN72"/>
      <c r="AO72"/>
      <c r="AP72"/>
      <c r="AQ72"/>
      <c r="AR72"/>
      <c r="AS72"/>
      <c r="AT72"/>
    </row>
    <row r="73" spans="3:46" s="1" customFormat="1" ht="12.75">
      <c r="C73" s="18"/>
      <c r="D73" s="18"/>
      <c r="E73" s="18"/>
      <c r="F73" s="19"/>
      <c r="G73" s="19"/>
      <c r="H73" s="20"/>
      <c r="I73" s="65"/>
      <c r="J73" s="4"/>
      <c r="K73" s="10"/>
      <c r="L73" s="13" t="str">
        <f>"Mitigation Check 2: &gt; "&amp;$E$3&amp;$F$4</f>
        <v>Mitigation Check 2: &gt; 2.01 AF/T:</v>
      </c>
      <c r="M73" s="11">
        <f>M64-M63</f>
        <v>0</v>
      </c>
      <c r="N73" s="11">
        <f aca="true" t="shared" si="40" ref="N73:W73">N64-N63</f>
        <v>0</v>
      </c>
      <c r="O73" s="11">
        <f t="shared" si="40"/>
        <v>0</v>
      </c>
      <c r="P73" s="11">
        <f t="shared" si="40"/>
        <v>0</v>
      </c>
      <c r="Q73" s="11">
        <f t="shared" si="40"/>
        <v>0</v>
      </c>
      <c r="R73" s="11">
        <f t="shared" si="40"/>
        <v>0</v>
      </c>
      <c r="S73" s="11">
        <f t="shared" si="40"/>
        <v>0</v>
      </c>
      <c r="T73" s="11">
        <f t="shared" si="40"/>
        <v>0</v>
      </c>
      <c r="U73" s="11">
        <f t="shared" si="40"/>
        <v>0</v>
      </c>
      <c r="V73" s="11">
        <f t="shared" si="40"/>
        <v>0</v>
      </c>
      <c r="W73" s="33">
        <f t="shared" si="40"/>
        <v>0</v>
      </c>
      <c r="X73" s="25"/>
      <c r="Y73" s="21"/>
      <c r="Z73" s="62"/>
      <c r="AA73" s="29" t="s">
        <v>30</v>
      </c>
      <c r="AB73" s="73">
        <f aca="true" t="shared" si="41" ref="AB73:AL73">IF(M72&gt;0.1,1,0)</f>
        <v>0</v>
      </c>
      <c r="AC73" s="73">
        <f t="shared" si="41"/>
        <v>0</v>
      </c>
      <c r="AD73" s="73">
        <f t="shared" si="41"/>
        <v>0</v>
      </c>
      <c r="AE73" s="73">
        <f t="shared" si="41"/>
        <v>0</v>
      </c>
      <c r="AF73" s="73">
        <f t="shared" si="41"/>
        <v>0</v>
      </c>
      <c r="AG73" s="73">
        <f t="shared" si="41"/>
        <v>0</v>
      </c>
      <c r="AH73" s="73">
        <f t="shared" si="41"/>
        <v>0</v>
      </c>
      <c r="AI73" s="73">
        <f t="shared" si="41"/>
        <v>0</v>
      </c>
      <c r="AJ73" s="73">
        <f t="shared" si="41"/>
        <v>0</v>
      </c>
      <c r="AK73" s="73">
        <f t="shared" si="41"/>
        <v>0</v>
      </c>
      <c r="AL73" s="74">
        <f t="shared" si="41"/>
        <v>0</v>
      </c>
      <c r="AM73"/>
      <c r="AN73"/>
      <c r="AO73"/>
      <c r="AP73"/>
      <c r="AQ73"/>
      <c r="AR73"/>
      <c r="AS73"/>
      <c r="AT73"/>
    </row>
    <row r="74" spans="3:46" s="1" customFormat="1" ht="12.75">
      <c r="C74" s="18"/>
      <c r="D74" s="18"/>
      <c r="E74" s="18"/>
      <c r="F74" s="19"/>
      <c r="G74" s="19"/>
      <c r="H74" s="20"/>
      <c r="I74" s="66"/>
      <c r="J74" s="47"/>
      <c r="K74" s="10"/>
      <c r="L74" s="12"/>
      <c r="M74" s="23"/>
      <c r="N74" s="23"/>
      <c r="O74" s="23"/>
      <c r="P74" s="23"/>
      <c r="Q74" s="23"/>
      <c r="R74" s="23"/>
      <c r="S74" s="23"/>
      <c r="T74" s="23"/>
      <c r="U74" s="23"/>
      <c r="V74" s="23"/>
      <c r="W74" s="34"/>
      <c r="X74" s="25"/>
      <c r="Y74" s="21"/>
      <c r="Z74" s="63"/>
      <c r="AA74" s="12" t="s">
        <v>30</v>
      </c>
      <c r="AB74" s="24">
        <f aca="true" t="shared" si="42" ref="AB74:AL74">IF(M73&gt;$E$3,1,0)</f>
        <v>0</v>
      </c>
      <c r="AC74" s="24">
        <f t="shared" si="42"/>
        <v>0</v>
      </c>
      <c r="AD74" s="24">
        <f t="shared" si="42"/>
        <v>0</v>
      </c>
      <c r="AE74" s="24">
        <f t="shared" si="42"/>
        <v>0</v>
      </c>
      <c r="AF74" s="24">
        <f t="shared" si="42"/>
        <v>0</v>
      </c>
      <c r="AG74" s="24">
        <f t="shared" si="42"/>
        <v>0</v>
      </c>
      <c r="AH74" s="24">
        <f t="shared" si="42"/>
        <v>0</v>
      </c>
      <c r="AI74" s="24">
        <f t="shared" si="42"/>
        <v>0</v>
      </c>
      <c r="AJ74" s="24">
        <f t="shared" si="42"/>
        <v>0</v>
      </c>
      <c r="AK74" s="24">
        <f t="shared" si="42"/>
        <v>0</v>
      </c>
      <c r="AL74" s="32">
        <f t="shared" si="42"/>
        <v>0</v>
      </c>
      <c r="AM74"/>
      <c r="AN74"/>
      <c r="AO74"/>
      <c r="AP74"/>
      <c r="AQ74"/>
      <c r="AR74"/>
      <c r="AS74"/>
      <c r="AT74"/>
    </row>
    <row r="75" spans="3:46" s="1" customFormat="1" ht="12.75">
      <c r="C75" s="18"/>
      <c r="D75" s="18"/>
      <c r="E75" s="18"/>
      <c r="F75" s="19"/>
      <c r="G75" s="19"/>
      <c r="H75" s="20"/>
      <c r="I75" s="65"/>
      <c r="J75" s="4"/>
      <c r="K75" s="10"/>
      <c r="L75" s="12" t="s">
        <v>31</v>
      </c>
      <c r="M75" s="10" t="str">
        <f aca="true" t="shared" si="43" ref="M75:W75">IF(SUM(AB73,AB74)=2,"YES","NO")</f>
        <v>NO</v>
      </c>
      <c r="N75" s="10" t="str">
        <f t="shared" si="43"/>
        <v>NO</v>
      </c>
      <c r="O75" s="10" t="str">
        <f t="shared" si="43"/>
        <v>NO</v>
      </c>
      <c r="P75" s="10" t="str">
        <f t="shared" si="43"/>
        <v>NO</v>
      </c>
      <c r="Q75" s="10" t="str">
        <f t="shared" si="43"/>
        <v>NO</v>
      </c>
      <c r="R75" s="10" t="str">
        <f t="shared" si="43"/>
        <v>NO</v>
      </c>
      <c r="S75" s="10" t="str">
        <f t="shared" si="43"/>
        <v>NO</v>
      </c>
      <c r="T75" s="10" t="str">
        <f t="shared" si="43"/>
        <v>NO</v>
      </c>
      <c r="U75" s="10" t="str">
        <f t="shared" si="43"/>
        <v>NO</v>
      </c>
      <c r="V75" s="10" t="str">
        <f t="shared" si="43"/>
        <v>NO</v>
      </c>
      <c r="W75" s="35" t="str">
        <f t="shared" si="43"/>
        <v>NO</v>
      </c>
      <c r="X75" s="25"/>
      <c r="Y75" s="21"/>
      <c r="Z75" s="64"/>
      <c r="AA75" s="38"/>
      <c r="AB75" s="75"/>
      <c r="AC75" s="75"/>
      <c r="AD75" s="75"/>
      <c r="AE75" s="75"/>
      <c r="AF75" s="75"/>
      <c r="AG75" s="75"/>
      <c r="AH75" s="75"/>
      <c r="AI75" s="75"/>
      <c r="AJ75" s="75"/>
      <c r="AK75" s="75"/>
      <c r="AL75" s="76"/>
      <c r="AM75"/>
      <c r="AN75"/>
      <c r="AO75"/>
      <c r="AP75"/>
      <c r="AQ75"/>
      <c r="AR75"/>
      <c r="AS75"/>
      <c r="AT75"/>
    </row>
    <row r="76" spans="3:46" s="1" customFormat="1" ht="12.75">
      <c r="C76" s="18"/>
      <c r="D76" s="18"/>
      <c r="E76" s="18"/>
      <c r="F76" s="19"/>
      <c r="G76" s="19"/>
      <c r="H76" s="20"/>
      <c r="I76" s="67"/>
      <c r="J76" s="36"/>
      <c r="K76" s="37"/>
      <c r="L76" s="38" t="s">
        <v>32</v>
      </c>
      <c r="M76" s="8">
        <f>M64-M63</f>
        <v>0</v>
      </c>
      <c r="N76" s="8">
        <f aca="true" t="shared" si="44" ref="N76:W76">N64-N63</f>
        <v>0</v>
      </c>
      <c r="O76" s="8">
        <f t="shared" si="44"/>
        <v>0</v>
      </c>
      <c r="P76" s="8">
        <f t="shared" si="44"/>
        <v>0</v>
      </c>
      <c r="Q76" s="8">
        <f t="shared" si="44"/>
        <v>0</v>
      </c>
      <c r="R76" s="8">
        <f t="shared" si="44"/>
        <v>0</v>
      </c>
      <c r="S76" s="8">
        <f t="shared" si="44"/>
        <v>0</v>
      </c>
      <c r="T76" s="8">
        <f t="shared" si="44"/>
        <v>0</v>
      </c>
      <c r="U76" s="8">
        <f t="shared" si="44"/>
        <v>0</v>
      </c>
      <c r="V76" s="8">
        <f t="shared" si="44"/>
        <v>0</v>
      </c>
      <c r="W76" s="39">
        <f t="shared" si="44"/>
        <v>0</v>
      </c>
      <c r="X76" s="25"/>
      <c r="Y76" s="21"/>
      <c r="AM76"/>
      <c r="AN76"/>
      <c r="AO76"/>
      <c r="AP76"/>
      <c r="AQ76"/>
      <c r="AR76"/>
      <c r="AS76"/>
      <c r="AT76"/>
    </row>
    <row r="77" spans="3:46" s="1" customFormat="1" ht="12.75">
      <c r="C77" s="18"/>
      <c r="D77" s="18"/>
      <c r="E77" s="19"/>
      <c r="F77" s="19"/>
      <c r="G77" s="20"/>
      <c r="H77" s="18"/>
      <c r="I77" s="18"/>
      <c r="K77" s="13"/>
      <c r="L77" s="140"/>
      <c r="M77" s="7"/>
      <c r="N77" s="7"/>
      <c r="O77" s="7"/>
      <c r="P77" s="7"/>
      <c r="Q77" s="7"/>
      <c r="R77" s="7"/>
      <c r="S77" s="7"/>
      <c r="T77" s="7"/>
      <c r="U77" s="7"/>
      <c r="V77" s="7"/>
      <c r="W77" s="25"/>
      <c r="X77" s="21"/>
      <c r="AM77"/>
      <c r="AN77"/>
      <c r="AO77"/>
      <c r="AP77"/>
      <c r="AQ77"/>
      <c r="AR77"/>
      <c r="AS77"/>
      <c r="AT77"/>
    </row>
    <row r="78" spans="3:46" s="1" customFormat="1" ht="12.75">
      <c r="C78"/>
      <c r="D78"/>
      <c r="E78" s="41"/>
      <c r="F78" s="43"/>
      <c r="G78" s="9"/>
      <c r="H78" s="42"/>
      <c r="I78" s="44"/>
      <c r="J78"/>
      <c r="K78"/>
      <c r="L78" s="13"/>
      <c r="M78"/>
      <c r="N78"/>
      <c r="O78"/>
      <c r="P78"/>
      <c r="Q78"/>
      <c r="R78"/>
      <c r="S78"/>
      <c r="T78"/>
      <c r="U78"/>
      <c r="V78"/>
      <c r="W78"/>
      <c r="X78"/>
      <c r="Y78"/>
      <c r="AM78"/>
      <c r="AN78"/>
      <c r="AO78"/>
      <c r="AP78"/>
      <c r="AQ78"/>
      <c r="AR78"/>
      <c r="AS78"/>
      <c r="AT78"/>
    </row>
    <row r="79" spans="3:46" s="1" customFormat="1" ht="15.75">
      <c r="C79" s="14" t="s">
        <v>110</v>
      </c>
      <c r="D79"/>
      <c r="E79"/>
      <c r="F79"/>
      <c r="G79"/>
      <c r="H79"/>
      <c r="I79"/>
      <c r="J79"/>
      <c r="K79"/>
      <c r="L79" s="13"/>
      <c r="M79" t="str">
        <f>"Impact by Reach (AF/"&amp;$F$3</f>
        <v>Impact by Reach (AF/Trimester)</v>
      </c>
      <c r="N79"/>
      <c r="O79"/>
      <c r="P79"/>
      <c r="Q79"/>
      <c r="R79"/>
      <c r="S79"/>
      <c r="T79"/>
      <c r="U79"/>
      <c r="V79"/>
      <c r="W79"/>
      <c r="X79"/>
      <c r="Y79"/>
      <c r="Z79"/>
      <c r="AA79"/>
      <c r="AB79"/>
      <c r="AC79"/>
      <c r="AD79"/>
      <c r="AE79"/>
      <c r="AF79"/>
      <c r="AG79"/>
      <c r="AH79"/>
      <c r="AI79"/>
      <c r="AJ79"/>
      <c r="AK79"/>
      <c r="AL79"/>
      <c r="AM79"/>
      <c r="AN79"/>
      <c r="AO79"/>
      <c r="AP79"/>
      <c r="AQ79"/>
      <c r="AR79"/>
      <c r="AS79"/>
      <c r="AT79"/>
    </row>
    <row r="80" spans="3:46" s="1" customFormat="1" ht="12.75">
      <c r="C80" s="2" t="s">
        <v>0</v>
      </c>
      <c r="D80" s="2" t="s">
        <v>1</v>
      </c>
      <c r="E80" s="2" t="s">
        <v>48</v>
      </c>
      <c r="F80" s="2" t="s">
        <v>5</v>
      </c>
      <c r="G80" s="2" t="s">
        <v>6</v>
      </c>
      <c r="H80" s="2" t="s">
        <v>8</v>
      </c>
      <c r="I80" s="198" t="s">
        <v>35</v>
      </c>
      <c r="J80" s="198"/>
      <c r="K80" s="5" t="s">
        <v>10</v>
      </c>
      <c r="L80" s="13"/>
      <c r="M80" s="2" t="s">
        <v>12</v>
      </c>
      <c r="N80" s="2" t="s">
        <v>13</v>
      </c>
      <c r="O80" s="2" t="s">
        <v>14</v>
      </c>
      <c r="P80" s="2" t="s">
        <v>15</v>
      </c>
      <c r="Q80" s="2" t="s">
        <v>16</v>
      </c>
      <c r="R80" s="2" t="s">
        <v>17</v>
      </c>
      <c r="S80" s="2" t="s">
        <v>18</v>
      </c>
      <c r="T80" s="2" t="s">
        <v>19</v>
      </c>
      <c r="U80" s="2" t="s">
        <v>20</v>
      </c>
      <c r="V80" s="2" t="s">
        <v>21</v>
      </c>
      <c r="W80" s="2" t="s">
        <v>22</v>
      </c>
      <c r="X80"/>
      <c r="Y80"/>
      <c r="Z80"/>
      <c r="AA80"/>
      <c r="AB80"/>
      <c r="AC80"/>
      <c r="AD80"/>
      <c r="AE80"/>
      <c r="AF80"/>
      <c r="AG80"/>
      <c r="AH80"/>
      <c r="AI80"/>
      <c r="AJ80"/>
      <c r="AK80"/>
      <c r="AL80"/>
      <c r="AM80"/>
      <c r="AN80"/>
      <c r="AO80"/>
      <c r="AP80"/>
      <c r="AQ80"/>
      <c r="AR80"/>
      <c r="AS80"/>
      <c r="AT80"/>
    </row>
    <row r="81" spans="3:46" s="1" customFormat="1" ht="13.5" thickBot="1">
      <c r="C81" s="3"/>
      <c r="D81" s="3" t="s">
        <v>2</v>
      </c>
      <c r="E81" s="3" t="s">
        <v>3</v>
      </c>
      <c r="F81" s="3" t="s">
        <v>4</v>
      </c>
      <c r="G81" s="3" t="s">
        <v>7</v>
      </c>
      <c r="H81" s="3" t="s">
        <v>9</v>
      </c>
      <c r="I81" s="69" t="s">
        <v>44</v>
      </c>
      <c r="J81" s="68" t="s">
        <v>45</v>
      </c>
      <c r="K81" s="6" t="s">
        <v>11</v>
      </c>
      <c r="L81" s="13"/>
      <c r="M81" s="3" t="s">
        <v>23</v>
      </c>
      <c r="N81" s="3" t="s">
        <v>24</v>
      </c>
      <c r="O81" s="3" t="s">
        <v>25</v>
      </c>
      <c r="P81" s="3" t="s">
        <v>26</v>
      </c>
      <c r="Q81" s="3" t="s">
        <v>27</v>
      </c>
      <c r="R81" s="3" t="s">
        <v>28</v>
      </c>
      <c r="S81" s="3" t="s">
        <v>19</v>
      </c>
      <c r="T81" s="3"/>
      <c r="U81" s="3" t="s">
        <v>21</v>
      </c>
      <c r="V81" s="3"/>
      <c r="W81" s="3" t="s">
        <v>29</v>
      </c>
      <c r="X81"/>
      <c r="Y81"/>
      <c r="Z81"/>
      <c r="AA81"/>
      <c r="AB81"/>
      <c r="AC81"/>
      <c r="AD81"/>
      <c r="AE81"/>
      <c r="AF81"/>
      <c r="AG81"/>
      <c r="AH81"/>
      <c r="AI81"/>
      <c r="AJ81"/>
      <c r="AK81"/>
      <c r="AL81"/>
      <c r="AM81"/>
      <c r="AN81"/>
      <c r="AO81"/>
      <c r="AP81"/>
      <c r="AQ81"/>
      <c r="AR81"/>
      <c r="AS81"/>
      <c r="AT81"/>
    </row>
    <row r="82" spans="3:46" s="1" customFormat="1" ht="16.5" thickTop="1">
      <c r="C82" s="14" t="s">
        <v>111</v>
      </c>
      <c r="D82" s="10"/>
      <c r="E82" s="10"/>
      <c r="F82" s="10"/>
      <c r="G82" s="10"/>
      <c r="H82" s="10"/>
      <c r="I82" s="10"/>
      <c r="J82" s="10"/>
      <c r="K82" s="4"/>
      <c r="L82" s="13"/>
      <c r="M82" s="10"/>
      <c r="N82" s="10"/>
      <c r="O82" s="10"/>
      <c r="P82" s="10"/>
      <c r="Q82" s="10"/>
      <c r="R82" s="10"/>
      <c r="S82" s="10"/>
      <c r="T82" s="10"/>
      <c r="U82" s="10"/>
      <c r="V82" s="10"/>
      <c r="W82" s="10"/>
      <c r="X82"/>
      <c r="Y82"/>
      <c r="Z82"/>
      <c r="AA82"/>
      <c r="AB82"/>
      <c r="AC82"/>
      <c r="AD82"/>
      <c r="AE82"/>
      <c r="AF82"/>
      <c r="AG82"/>
      <c r="AH82"/>
      <c r="AI82"/>
      <c r="AJ82"/>
      <c r="AK82"/>
      <c r="AL82"/>
      <c r="AM82"/>
      <c r="AN82"/>
      <c r="AO82"/>
      <c r="AP82"/>
      <c r="AQ82"/>
      <c r="AR82"/>
      <c r="AS82"/>
      <c r="AT82"/>
    </row>
    <row r="83" spans="3:46" s="1" customFormat="1" ht="12.75">
      <c r="C83" s="182" t="s">
        <v>79</v>
      </c>
      <c r="D83" s="182" t="s">
        <v>79</v>
      </c>
      <c r="E83" s="183">
        <v>275.6</v>
      </c>
      <c r="F83" s="183">
        <v>68.9</v>
      </c>
      <c r="G83" s="184">
        <v>21916</v>
      </c>
      <c r="H83" s="182" t="s">
        <v>90</v>
      </c>
      <c r="I83" s="182">
        <v>275.6</v>
      </c>
      <c r="J83" s="183">
        <f>I83/3</f>
        <v>91.86666666666667</v>
      </c>
      <c r="K83" s="182" t="s">
        <v>91</v>
      </c>
      <c r="L83" s="139" t="s">
        <v>40</v>
      </c>
      <c r="M83" s="77"/>
      <c r="N83" s="78"/>
      <c r="O83" s="78"/>
      <c r="P83" s="78"/>
      <c r="Q83" s="78"/>
      <c r="R83" s="78"/>
      <c r="S83" s="78"/>
      <c r="T83" s="78"/>
      <c r="U83" s="78"/>
      <c r="V83" s="78"/>
      <c r="W83" s="79"/>
      <c r="X83" s="22">
        <f>SUM(M83:W83)</f>
        <v>0</v>
      </c>
      <c r="Y83" s="21"/>
      <c r="AM83"/>
      <c r="AN83"/>
      <c r="AO83"/>
      <c r="AP83"/>
      <c r="AQ83"/>
      <c r="AR83"/>
      <c r="AS83"/>
      <c r="AT83"/>
    </row>
    <row r="84" spans="3:46" s="1" customFormat="1" ht="12.75">
      <c r="C84"/>
      <c r="D84"/>
      <c r="E84"/>
      <c r="F84"/>
      <c r="G84"/>
      <c r="H84"/>
      <c r="I84"/>
      <c r="J84"/>
      <c r="K84"/>
      <c r="L84" s="139" t="s">
        <v>41</v>
      </c>
      <c r="M84" s="80"/>
      <c r="N84" s="11"/>
      <c r="O84" s="11"/>
      <c r="P84" s="11"/>
      <c r="Q84" s="11"/>
      <c r="R84" s="11"/>
      <c r="S84" s="11"/>
      <c r="T84" s="11"/>
      <c r="U84" s="11"/>
      <c r="V84" s="11"/>
      <c r="W84" s="81"/>
      <c r="X84" s="22">
        <f>SUM(M84:W84)</f>
        <v>0</v>
      </c>
      <c r="AM84"/>
      <c r="AN84"/>
      <c r="AO84"/>
      <c r="AP84"/>
      <c r="AQ84"/>
      <c r="AR84"/>
      <c r="AS84"/>
      <c r="AT84"/>
    </row>
    <row r="85" spans="3:46" s="1" customFormat="1" ht="15.75">
      <c r="C85" s="14" t="s">
        <v>112</v>
      </c>
      <c r="D85"/>
      <c r="E85"/>
      <c r="F85"/>
      <c r="G85"/>
      <c r="H85"/>
      <c r="I85"/>
      <c r="J85" s="70"/>
      <c r="K85"/>
      <c r="L85" s="139"/>
      <c r="M85" s="82"/>
      <c r="N85" s="83"/>
      <c r="O85" s="83"/>
      <c r="P85" s="83"/>
      <c r="Q85" s="83"/>
      <c r="R85" s="83"/>
      <c r="S85" s="83"/>
      <c r="T85" s="83"/>
      <c r="U85" s="83"/>
      <c r="V85" s="83"/>
      <c r="W85" s="84"/>
      <c r="X85"/>
      <c r="Y85"/>
      <c r="Z85"/>
      <c r="AM85"/>
      <c r="AN85"/>
      <c r="AO85"/>
      <c r="AP85"/>
      <c r="AQ85"/>
      <c r="AR85"/>
      <c r="AS85"/>
      <c r="AT85"/>
    </row>
    <row r="86" spans="3:46" s="1" customFormat="1" ht="12.75">
      <c r="C86" s="182" t="str">
        <f aca="true" t="shared" si="45" ref="C86:J86">C83</f>
        <v>???</v>
      </c>
      <c r="D86" s="182" t="str">
        <f t="shared" si="45"/>
        <v>???</v>
      </c>
      <c r="E86" s="182">
        <f t="shared" si="45"/>
        <v>275.6</v>
      </c>
      <c r="F86" s="182">
        <f t="shared" si="45"/>
        <v>68.9</v>
      </c>
      <c r="G86" s="184">
        <f t="shared" si="45"/>
        <v>21916</v>
      </c>
      <c r="H86" s="182" t="str">
        <f t="shared" si="45"/>
        <v>8S26E-3</v>
      </c>
      <c r="I86" s="182">
        <f t="shared" si="45"/>
        <v>275.6</v>
      </c>
      <c r="J86" s="183">
        <f t="shared" si="45"/>
        <v>91.86666666666667</v>
      </c>
      <c r="K86" s="182" t="s">
        <v>92</v>
      </c>
      <c r="L86" s="139" t="s">
        <v>42</v>
      </c>
      <c r="M86" s="80"/>
      <c r="N86" s="11"/>
      <c r="O86" s="11"/>
      <c r="P86" s="11"/>
      <c r="Q86" s="11"/>
      <c r="R86" s="11"/>
      <c r="S86" s="11"/>
      <c r="T86" s="11"/>
      <c r="U86" s="11"/>
      <c r="V86" s="11"/>
      <c r="W86" s="81"/>
      <c r="X86" s="22">
        <f>SUM(M86:W86)</f>
        <v>0</v>
      </c>
      <c r="Y86" s="21"/>
      <c r="Z86"/>
      <c r="AM86"/>
      <c r="AN86"/>
      <c r="AO86"/>
      <c r="AP86"/>
      <c r="AQ86"/>
      <c r="AR86"/>
      <c r="AS86"/>
      <c r="AT86"/>
    </row>
    <row r="87" spans="3:46" s="1" customFormat="1" ht="12.75">
      <c r="C87"/>
      <c r="D87"/>
      <c r="E87"/>
      <c r="F87"/>
      <c r="G87"/>
      <c r="H87"/>
      <c r="I87"/>
      <c r="J87"/>
      <c r="K87"/>
      <c r="L87" s="139" t="s">
        <v>43</v>
      </c>
      <c r="M87" s="85"/>
      <c r="N87" s="86"/>
      <c r="O87" s="86"/>
      <c r="P87" s="86"/>
      <c r="Q87" s="86"/>
      <c r="R87" s="86"/>
      <c r="S87" s="86"/>
      <c r="T87" s="86"/>
      <c r="U87" s="86"/>
      <c r="V87" s="86"/>
      <c r="W87" s="87"/>
      <c r="X87" s="22">
        <f>SUM(M87:W87)</f>
        <v>0</v>
      </c>
      <c r="Y87" s="21"/>
      <c r="Z87"/>
      <c r="AM87"/>
      <c r="AN87"/>
      <c r="AO87"/>
      <c r="AP87"/>
      <c r="AQ87"/>
      <c r="AR87"/>
      <c r="AS87"/>
      <c r="AT87"/>
    </row>
    <row r="88" spans="3:46" s="1" customFormat="1" ht="12.75">
      <c r="C88" s="18"/>
      <c r="D88" s="18"/>
      <c r="E88" s="19"/>
      <c r="F88" s="19"/>
      <c r="G88" s="20"/>
      <c r="H88" s="18"/>
      <c r="I88" s="18"/>
      <c r="J88" s="18"/>
      <c r="K88" s="18"/>
      <c r="L88" s="140"/>
      <c r="M88" s="7"/>
      <c r="N88" s="7"/>
      <c r="O88" s="7"/>
      <c r="P88" s="7"/>
      <c r="Q88" s="7"/>
      <c r="R88" s="7"/>
      <c r="S88" s="7"/>
      <c r="T88" s="7"/>
      <c r="U88" s="7"/>
      <c r="V88" s="7"/>
      <c r="W88" s="22"/>
      <c r="AL88"/>
      <c r="AM88"/>
      <c r="AN88"/>
      <c r="AO88"/>
      <c r="AP88"/>
      <c r="AQ88"/>
      <c r="AR88"/>
      <c r="AS88"/>
      <c r="AT88"/>
    </row>
    <row r="89" spans="3:46" s="1" customFormat="1" ht="12.75">
      <c r="C89" s="18"/>
      <c r="D89" s="18"/>
      <c r="E89" s="18"/>
      <c r="F89" s="19"/>
      <c r="G89" s="19"/>
      <c r="H89" s="40" t="s">
        <v>33</v>
      </c>
      <c r="I89" s="62"/>
      <c r="J89" s="2"/>
      <c r="K89" s="2"/>
      <c r="L89" s="29" t="s">
        <v>84</v>
      </c>
      <c r="M89" s="30">
        <f>IF(M84=0,0,IF(M83=0,1,((M84/M83)-1)))</f>
        <v>0</v>
      </c>
      <c r="N89" s="30">
        <f aca="true" t="shared" si="46" ref="N89:W89">IF(N84=0,0,IF(N83=0,1,((N84/N83)-1)))</f>
        <v>0</v>
      </c>
      <c r="O89" s="30">
        <f t="shared" si="46"/>
        <v>0</v>
      </c>
      <c r="P89" s="30">
        <f t="shared" si="46"/>
        <v>0</v>
      </c>
      <c r="Q89" s="30">
        <f t="shared" si="46"/>
        <v>0</v>
      </c>
      <c r="R89" s="30">
        <f t="shared" si="46"/>
        <v>0</v>
      </c>
      <c r="S89" s="30">
        <f t="shared" si="46"/>
        <v>0</v>
      </c>
      <c r="T89" s="30">
        <f t="shared" si="46"/>
        <v>0</v>
      </c>
      <c r="U89" s="30">
        <f t="shared" si="46"/>
        <v>0</v>
      </c>
      <c r="V89" s="30">
        <f t="shared" si="46"/>
        <v>0</v>
      </c>
      <c r="W89" s="31">
        <f t="shared" si="46"/>
        <v>0</v>
      </c>
      <c r="X89"/>
      <c r="Y89"/>
      <c r="Z89" s="62"/>
      <c r="AA89" s="29" t="s">
        <v>30</v>
      </c>
      <c r="AB89" s="73">
        <f aca="true" t="shared" si="47" ref="AB89:AL89">IF(M89&gt;0.1,1,0)</f>
        <v>0</v>
      </c>
      <c r="AC89" s="73">
        <f t="shared" si="47"/>
        <v>0</v>
      </c>
      <c r="AD89" s="73">
        <f t="shared" si="47"/>
        <v>0</v>
      </c>
      <c r="AE89" s="73">
        <f t="shared" si="47"/>
        <v>0</v>
      </c>
      <c r="AF89" s="73">
        <f t="shared" si="47"/>
        <v>0</v>
      </c>
      <c r="AG89" s="73">
        <f t="shared" si="47"/>
        <v>0</v>
      </c>
      <c r="AH89" s="73">
        <f t="shared" si="47"/>
        <v>0</v>
      </c>
      <c r="AI89" s="73">
        <f t="shared" si="47"/>
        <v>0</v>
      </c>
      <c r="AJ89" s="73">
        <f t="shared" si="47"/>
        <v>0</v>
      </c>
      <c r="AK89" s="73">
        <f t="shared" si="47"/>
        <v>0</v>
      </c>
      <c r="AL89" s="74">
        <f t="shared" si="47"/>
        <v>0</v>
      </c>
      <c r="AM89"/>
      <c r="AN89"/>
      <c r="AO89"/>
      <c r="AP89"/>
      <c r="AQ89"/>
      <c r="AR89"/>
      <c r="AS89"/>
      <c r="AT89"/>
    </row>
    <row r="90" spans="3:46" s="1" customFormat="1" ht="12.75">
      <c r="C90" s="18"/>
      <c r="D90" s="18"/>
      <c r="E90" s="18"/>
      <c r="F90" s="19"/>
      <c r="G90" s="19"/>
      <c r="H90" s="20"/>
      <c r="I90" s="63"/>
      <c r="J90" s="4"/>
      <c r="K90" s="10"/>
      <c r="L90" s="13" t="str">
        <f>"Mitigation Check 2: &gt; "&amp;TRUNC($E$3,0)&amp;$F$4</f>
        <v>Mitigation Check 2: &gt; 2 AF/T:</v>
      </c>
      <c r="M90" s="11">
        <f aca="true" t="shared" si="48" ref="M90:W90">M84-M83</f>
        <v>0</v>
      </c>
      <c r="N90" s="11">
        <f t="shared" si="48"/>
        <v>0</v>
      </c>
      <c r="O90" s="11">
        <f t="shared" si="48"/>
        <v>0</v>
      </c>
      <c r="P90" s="11">
        <f t="shared" si="48"/>
        <v>0</v>
      </c>
      <c r="Q90" s="11">
        <f t="shared" si="48"/>
        <v>0</v>
      </c>
      <c r="R90" s="11">
        <f t="shared" si="48"/>
        <v>0</v>
      </c>
      <c r="S90" s="11">
        <f t="shared" si="48"/>
        <v>0</v>
      </c>
      <c r="T90" s="11">
        <f t="shared" si="48"/>
        <v>0</v>
      </c>
      <c r="U90" s="11">
        <f t="shared" si="48"/>
        <v>0</v>
      </c>
      <c r="V90" s="11">
        <f t="shared" si="48"/>
        <v>0</v>
      </c>
      <c r="W90" s="33">
        <f t="shared" si="48"/>
        <v>0</v>
      </c>
      <c r="X90"/>
      <c r="Y90"/>
      <c r="Z90" s="63"/>
      <c r="AA90" s="12" t="s">
        <v>30</v>
      </c>
      <c r="AB90" s="24">
        <f aca="true" t="shared" si="49" ref="AB90:AL90">IF(M90&gt;$E$3,1,0)</f>
        <v>0</v>
      </c>
      <c r="AC90" s="24">
        <f t="shared" si="49"/>
        <v>0</v>
      </c>
      <c r="AD90" s="24">
        <f t="shared" si="49"/>
        <v>0</v>
      </c>
      <c r="AE90" s="24">
        <f t="shared" si="49"/>
        <v>0</v>
      </c>
      <c r="AF90" s="24">
        <f t="shared" si="49"/>
        <v>0</v>
      </c>
      <c r="AG90" s="24">
        <f t="shared" si="49"/>
        <v>0</v>
      </c>
      <c r="AH90" s="24">
        <f t="shared" si="49"/>
        <v>0</v>
      </c>
      <c r="AI90" s="24">
        <f t="shared" si="49"/>
        <v>0</v>
      </c>
      <c r="AJ90" s="24">
        <f t="shared" si="49"/>
        <v>0</v>
      </c>
      <c r="AK90" s="24">
        <f t="shared" si="49"/>
        <v>0</v>
      </c>
      <c r="AL90" s="32">
        <f t="shared" si="49"/>
        <v>0</v>
      </c>
      <c r="AM90"/>
      <c r="AN90"/>
      <c r="AO90"/>
      <c r="AP90"/>
      <c r="AQ90"/>
      <c r="AR90"/>
      <c r="AS90"/>
      <c r="AT90"/>
    </row>
    <row r="91" spans="3:46" s="1" customFormat="1" ht="12.75">
      <c r="C91" s="18"/>
      <c r="D91" s="18"/>
      <c r="E91" s="18"/>
      <c r="F91" s="19"/>
      <c r="G91" s="19"/>
      <c r="H91" s="20"/>
      <c r="I91" s="63"/>
      <c r="J91" s="4"/>
      <c r="K91" s="10"/>
      <c r="L91" s="12" t="s">
        <v>85</v>
      </c>
      <c r="M91" s="23">
        <f>IF($X84=0,0,(M84/$X84))</f>
        <v>0</v>
      </c>
      <c r="N91" s="23">
        <f aca="true" t="shared" si="50" ref="N91:W91">IF($X84=0,0,(N84/$X84))</f>
        <v>0</v>
      </c>
      <c r="O91" s="23">
        <f t="shared" si="50"/>
        <v>0</v>
      </c>
      <c r="P91" s="23">
        <f t="shared" si="50"/>
        <v>0</v>
      </c>
      <c r="Q91" s="23">
        <f t="shared" si="50"/>
        <v>0</v>
      </c>
      <c r="R91" s="23">
        <f t="shared" si="50"/>
        <v>0</v>
      </c>
      <c r="S91" s="23">
        <f t="shared" si="50"/>
        <v>0</v>
      </c>
      <c r="T91" s="23">
        <f t="shared" si="50"/>
        <v>0</v>
      </c>
      <c r="U91" s="23">
        <f t="shared" si="50"/>
        <v>0</v>
      </c>
      <c r="V91" s="23">
        <f t="shared" si="50"/>
        <v>0</v>
      </c>
      <c r="W91" s="34">
        <f t="shared" si="50"/>
        <v>0</v>
      </c>
      <c r="X91"/>
      <c r="Y91"/>
      <c r="Z91" s="64"/>
      <c r="AA91" s="38" t="s">
        <v>30</v>
      </c>
      <c r="AB91" s="75">
        <f aca="true" t="shared" si="51" ref="AB91:AL91">IF(M91&gt;0.1,1,0)</f>
        <v>0</v>
      </c>
      <c r="AC91" s="75">
        <f t="shared" si="51"/>
        <v>0</v>
      </c>
      <c r="AD91" s="75">
        <f t="shared" si="51"/>
        <v>0</v>
      </c>
      <c r="AE91" s="75">
        <f t="shared" si="51"/>
        <v>0</v>
      </c>
      <c r="AF91" s="75">
        <f t="shared" si="51"/>
        <v>0</v>
      </c>
      <c r="AG91" s="75">
        <f t="shared" si="51"/>
        <v>0</v>
      </c>
      <c r="AH91" s="75">
        <f t="shared" si="51"/>
        <v>0</v>
      </c>
      <c r="AI91" s="75">
        <f t="shared" si="51"/>
        <v>0</v>
      </c>
      <c r="AJ91" s="75">
        <f t="shared" si="51"/>
        <v>0</v>
      </c>
      <c r="AK91" s="75">
        <f t="shared" si="51"/>
        <v>0</v>
      </c>
      <c r="AL91" s="76">
        <f t="shared" si="51"/>
        <v>0</v>
      </c>
      <c r="AM91"/>
      <c r="AN91"/>
      <c r="AO91"/>
      <c r="AP91"/>
      <c r="AQ91"/>
      <c r="AR91"/>
      <c r="AS91"/>
      <c r="AT91"/>
    </row>
    <row r="92" spans="3:46" s="1" customFormat="1" ht="12.75">
      <c r="C92" s="18"/>
      <c r="D92" s="18"/>
      <c r="E92" s="18"/>
      <c r="F92" s="19"/>
      <c r="G92" s="19"/>
      <c r="H92" s="20"/>
      <c r="I92" s="63"/>
      <c r="J92" s="4"/>
      <c r="K92" s="10"/>
      <c r="L92" s="12" t="s">
        <v>31</v>
      </c>
      <c r="M92" s="10" t="str">
        <f aca="true" t="shared" si="52" ref="M92:W92">IF(SUM(AB89,AB90,AB91)=3,"YES","NO")</f>
        <v>NO</v>
      </c>
      <c r="N92" s="10" t="str">
        <f t="shared" si="52"/>
        <v>NO</v>
      </c>
      <c r="O92" s="10" t="str">
        <f t="shared" si="52"/>
        <v>NO</v>
      </c>
      <c r="P92" s="10" t="str">
        <f t="shared" si="52"/>
        <v>NO</v>
      </c>
      <c r="Q92" s="10" t="str">
        <f t="shared" si="52"/>
        <v>NO</v>
      </c>
      <c r="R92" s="10" t="str">
        <f t="shared" si="52"/>
        <v>NO</v>
      </c>
      <c r="S92" s="10" t="str">
        <f t="shared" si="52"/>
        <v>NO</v>
      </c>
      <c r="T92" s="10" t="str">
        <f t="shared" si="52"/>
        <v>NO</v>
      </c>
      <c r="U92" s="10" t="str">
        <f t="shared" si="52"/>
        <v>NO</v>
      </c>
      <c r="V92" s="10" t="str">
        <f t="shared" si="52"/>
        <v>NO</v>
      </c>
      <c r="W92" s="35" t="str">
        <f t="shared" si="52"/>
        <v>NO</v>
      </c>
      <c r="X92"/>
      <c r="Y92"/>
      <c r="AM92"/>
      <c r="AN92"/>
      <c r="AO92"/>
      <c r="AP92"/>
      <c r="AQ92"/>
      <c r="AR92"/>
      <c r="AS92"/>
      <c r="AT92"/>
    </row>
    <row r="93" spans="3:46" s="1" customFormat="1" ht="12.75">
      <c r="C93" s="18"/>
      <c r="D93" s="18"/>
      <c r="E93" s="18"/>
      <c r="F93" s="19"/>
      <c r="G93" s="19"/>
      <c r="H93" s="20"/>
      <c r="I93" s="64"/>
      <c r="J93" s="36"/>
      <c r="K93" s="37"/>
      <c r="L93" s="38" t="s">
        <v>32</v>
      </c>
      <c r="M93" s="8">
        <f aca="true" t="shared" si="53" ref="M93:W93">M84-M83</f>
        <v>0</v>
      </c>
      <c r="N93" s="8">
        <f t="shared" si="53"/>
        <v>0</v>
      </c>
      <c r="O93" s="8">
        <f t="shared" si="53"/>
        <v>0</v>
      </c>
      <c r="P93" s="8">
        <f t="shared" si="53"/>
        <v>0</v>
      </c>
      <c r="Q93" s="8">
        <f t="shared" si="53"/>
        <v>0</v>
      </c>
      <c r="R93" s="8">
        <f t="shared" si="53"/>
        <v>0</v>
      </c>
      <c r="S93" s="8">
        <f t="shared" si="53"/>
        <v>0</v>
      </c>
      <c r="T93" s="8">
        <f t="shared" si="53"/>
        <v>0</v>
      </c>
      <c r="U93" s="8">
        <f t="shared" si="53"/>
        <v>0</v>
      </c>
      <c r="V93" s="8">
        <f t="shared" si="53"/>
        <v>0</v>
      </c>
      <c r="W93" s="39">
        <f t="shared" si="53"/>
        <v>0</v>
      </c>
      <c r="X93"/>
      <c r="Y93"/>
      <c r="AM93"/>
      <c r="AN93"/>
      <c r="AO93"/>
      <c r="AP93"/>
      <c r="AQ93"/>
      <c r="AR93"/>
      <c r="AS93"/>
      <c r="AT93"/>
    </row>
    <row r="94" spans="3:46" s="1" customFormat="1" ht="12.75">
      <c r="C94" s="18"/>
      <c r="D94" s="18"/>
      <c r="E94" s="18"/>
      <c r="F94" s="19"/>
      <c r="G94" s="19"/>
      <c r="H94" s="20"/>
      <c r="J94" s="18"/>
      <c r="L94" s="13"/>
      <c r="M94" s="7"/>
      <c r="N94" s="7"/>
      <c r="O94" s="7"/>
      <c r="P94" s="7"/>
      <c r="Q94" s="7"/>
      <c r="R94" s="7"/>
      <c r="S94" s="7"/>
      <c r="T94" s="7"/>
      <c r="U94" s="7"/>
      <c r="V94" s="7"/>
      <c r="W94" s="7"/>
      <c r="X94"/>
      <c r="Y94"/>
      <c r="AM94"/>
      <c r="AN94"/>
      <c r="AO94"/>
      <c r="AP94"/>
      <c r="AQ94"/>
      <c r="AR94"/>
      <c r="AS94"/>
      <c r="AT94"/>
    </row>
    <row r="95" spans="3:46" s="1" customFormat="1" ht="12.75">
      <c r="C95" s="18"/>
      <c r="D95" s="18"/>
      <c r="E95" s="18"/>
      <c r="F95" s="19"/>
      <c r="G95" s="19"/>
      <c r="H95" s="40" t="s">
        <v>34</v>
      </c>
      <c r="I95" s="62"/>
      <c r="J95" s="2"/>
      <c r="K95" s="2"/>
      <c r="L95" s="29" t="s">
        <v>84</v>
      </c>
      <c r="M95" s="30">
        <f>IF(M87=0,0,IF(M86=0,1,((M87/M86)-1)))</f>
        <v>0</v>
      </c>
      <c r="N95" s="30">
        <f aca="true" t="shared" si="54" ref="N95:W95">IF(N87=0,0,IF(N86=0,1,((N87/N86)-1)))</f>
        <v>0</v>
      </c>
      <c r="O95" s="30">
        <f t="shared" si="54"/>
        <v>0</v>
      </c>
      <c r="P95" s="30">
        <f t="shared" si="54"/>
        <v>0</v>
      </c>
      <c r="Q95" s="30">
        <f t="shared" si="54"/>
        <v>0</v>
      </c>
      <c r="R95" s="30">
        <f t="shared" si="54"/>
        <v>0</v>
      </c>
      <c r="S95" s="30">
        <f t="shared" si="54"/>
        <v>0</v>
      </c>
      <c r="T95" s="30">
        <f t="shared" si="54"/>
        <v>0</v>
      </c>
      <c r="U95" s="30">
        <f t="shared" si="54"/>
        <v>0</v>
      </c>
      <c r="V95" s="30">
        <f t="shared" si="54"/>
        <v>0</v>
      </c>
      <c r="W95" s="31">
        <f t="shared" si="54"/>
        <v>0</v>
      </c>
      <c r="X95" s="25"/>
      <c r="Y95" s="21"/>
      <c r="AM95"/>
      <c r="AN95"/>
      <c r="AO95"/>
      <c r="AP95"/>
      <c r="AQ95"/>
      <c r="AR95"/>
      <c r="AS95"/>
      <c r="AT95"/>
    </row>
    <row r="96" spans="3:46" s="1" customFormat="1" ht="12.75">
      <c r="C96" s="18"/>
      <c r="D96" s="18"/>
      <c r="E96" s="18"/>
      <c r="F96" s="19"/>
      <c r="G96" s="19"/>
      <c r="H96" s="20"/>
      <c r="I96" s="65"/>
      <c r="J96" s="4"/>
      <c r="K96" s="10"/>
      <c r="L96" s="13" t="str">
        <f>"Mitigation Check 2: &gt; "&amp;$E$3&amp;$F$4</f>
        <v>Mitigation Check 2: &gt; 2.01 AF/T:</v>
      </c>
      <c r="M96" s="11">
        <f>M87-M86</f>
        <v>0</v>
      </c>
      <c r="N96" s="11">
        <f aca="true" t="shared" si="55" ref="N96:W96">N87-N86</f>
        <v>0</v>
      </c>
      <c r="O96" s="11">
        <f t="shared" si="55"/>
        <v>0</v>
      </c>
      <c r="P96" s="11">
        <f t="shared" si="55"/>
        <v>0</v>
      </c>
      <c r="Q96" s="11">
        <f t="shared" si="55"/>
        <v>0</v>
      </c>
      <c r="R96" s="11">
        <f t="shared" si="55"/>
        <v>0</v>
      </c>
      <c r="S96" s="11">
        <f t="shared" si="55"/>
        <v>0</v>
      </c>
      <c r="T96" s="11">
        <f t="shared" si="55"/>
        <v>0</v>
      </c>
      <c r="U96" s="11">
        <f t="shared" si="55"/>
        <v>0</v>
      </c>
      <c r="V96" s="11">
        <f t="shared" si="55"/>
        <v>0</v>
      </c>
      <c r="W96" s="33">
        <f t="shared" si="55"/>
        <v>0</v>
      </c>
      <c r="X96" s="25"/>
      <c r="Y96" s="21"/>
      <c r="Z96" s="62"/>
      <c r="AA96" s="29" t="s">
        <v>30</v>
      </c>
      <c r="AB96" s="73">
        <f aca="true" t="shared" si="56" ref="AB96:AL96">IF(M95&gt;0.1,1,0)</f>
        <v>0</v>
      </c>
      <c r="AC96" s="73">
        <f t="shared" si="56"/>
        <v>0</v>
      </c>
      <c r="AD96" s="73">
        <f t="shared" si="56"/>
        <v>0</v>
      </c>
      <c r="AE96" s="73">
        <f t="shared" si="56"/>
        <v>0</v>
      </c>
      <c r="AF96" s="73">
        <f t="shared" si="56"/>
        <v>0</v>
      </c>
      <c r="AG96" s="73">
        <f t="shared" si="56"/>
        <v>0</v>
      </c>
      <c r="AH96" s="73">
        <f t="shared" si="56"/>
        <v>0</v>
      </c>
      <c r="AI96" s="73">
        <f t="shared" si="56"/>
        <v>0</v>
      </c>
      <c r="AJ96" s="73">
        <f t="shared" si="56"/>
        <v>0</v>
      </c>
      <c r="AK96" s="73">
        <f t="shared" si="56"/>
        <v>0</v>
      </c>
      <c r="AL96" s="74">
        <f t="shared" si="56"/>
        <v>0</v>
      </c>
      <c r="AM96"/>
      <c r="AN96"/>
      <c r="AO96"/>
      <c r="AP96"/>
      <c r="AQ96"/>
      <c r="AR96"/>
      <c r="AS96"/>
      <c r="AT96"/>
    </row>
    <row r="97" spans="3:46" s="1" customFormat="1" ht="12.75">
      <c r="C97" s="18"/>
      <c r="D97" s="18"/>
      <c r="E97" s="18"/>
      <c r="F97" s="19"/>
      <c r="G97" s="19"/>
      <c r="H97" s="20"/>
      <c r="I97" s="66"/>
      <c r="J97" s="47"/>
      <c r="K97" s="10"/>
      <c r="L97" s="12"/>
      <c r="M97" s="23"/>
      <c r="N97" s="23"/>
      <c r="O97" s="23"/>
      <c r="P97" s="23"/>
      <c r="Q97" s="23"/>
      <c r="R97" s="23"/>
      <c r="S97" s="23"/>
      <c r="T97" s="23"/>
      <c r="U97" s="23"/>
      <c r="V97" s="23"/>
      <c r="W97" s="34"/>
      <c r="X97" s="25"/>
      <c r="Y97" s="21"/>
      <c r="Z97" s="63"/>
      <c r="AA97" s="12" t="s">
        <v>30</v>
      </c>
      <c r="AB97" s="24">
        <f aca="true" t="shared" si="57" ref="AB97:AL97">IF(M96&gt;$E$3,1,0)</f>
        <v>0</v>
      </c>
      <c r="AC97" s="24">
        <f t="shared" si="57"/>
        <v>0</v>
      </c>
      <c r="AD97" s="24">
        <f t="shared" si="57"/>
        <v>0</v>
      </c>
      <c r="AE97" s="24">
        <f t="shared" si="57"/>
        <v>0</v>
      </c>
      <c r="AF97" s="24">
        <f t="shared" si="57"/>
        <v>0</v>
      </c>
      <c r="AG97" s="24">
        <f t="shared" si="57"/>
        <v>0</v>
      </c>
      <c r="AH97" s="24">
        <f t="shared" si="57"/>
        <v>0</v>
      </c>
      <c r="AI97" s="24">
        <f t="shared" si="57"/>
        <v>0</v>
      </c>
      <c r="AJ97" s="24">
        <f t="shared" si="57"/>
        <v>0</v>
      </c>
      <c r="AK97" s="24">
        <f t="shared" si="57"/>
        <v>0</v>
      </c>
      <c r="AL97" s="32">
        <f t="shared" si="57"/>
        <v>0</v>
      </c>
      <c r="AM97"/>
      <c r="AN97"/>
      <c r="AO97"/>
      <c r="AP97"/>
      <c r="AQ97"/>
      <c r="AR97"/>
      <c r="AS97"/>
      <c r="AT97"/>
    </row>
    <row r="98" spans="3:46" s="1" customFormat="1" ht="12.75">
      <c r="C98" s="18"/>
      <c r="D98" s="18"/>
      <c r="E98" s="18"/>
      <c r="F98" s="19"/>
      <c r="G98" s="19"/>
      <c r="H98" s="20"/>
      <c r="I98" s="65"/>
      <c r="J98" s="4"/>
      <c r="K98" s="10"/>
      <c r="L98" s="12" t="s">
        <v>31</v>
      </c>
      <c r="M98" s="10" t="str">
        <f aca="true" t="shared" si="58" ref="M98:W98">IF(SUM(AB96,AB97)=2,"YES","NO")</f>
        <v>NO</v>
      </c>
      <c r="N98" s="10" t="str">
        <f t="shared" si="58"/>
        <v>NO</v>
      </c>
      <c r="O98" s="10" t="str">
        <f t="shared" si="58"/>
        <v>NO</v>
      </c>
      <c r="P98" s="10" t="str">
        <f t="shared" si="58"/>
        <v>NO</v>
      </c>
      <c r="Q98" s="10" t="str">
        <f t="shared" si="58"/>
        <v>NO</v>
      </c>
      <c r="R98" s="10" t="str">
        <f t="shared" si="58"/>
        <v>NO</v>
      </c>
      <c r="S98" s="10" t="str">
        <f t="shared" si="58"/>
        <v>NO</v>
      </c>
      <c r="T98" s="10" t="str">
        <f t="shared" si="58"/>
        <v>NO</v>
      </c>
      <c r="U98" s="10" t="str">
        <f t="shared" si="58"/>
        <v>NO</v>
      </c>
      <c r="V98" s="10" t="str">
        <f t="shared" si="58"/>
        <v>NO</v>
      </c>
      <c r="W98" s="35" t="str">
        <f t="shared" si="58"/>
        <v>NO</v>
      </c>
      <c r="X98" s="25"/>
      <c r="Y98" s="21"/>
      <c r="Z98" s="64"/>
      <c r="AA98" s="38"/>
      <c r="AB98" s="75"/>
      <c r="AC98" s="75"/>
      <c r="AD98" s="75"/>
      <c r="AE98" s="75"/>
      <c r="AF98" s="75"/>
      <c r="AG98" s="75"/>
      <c r="AH98" s="75"/>
      <c r="AI98" s="75"/>
      <c r="AJ98" s="75"/>
      <c r="AK98" s="75"/>
      <c r="AL98" s="76"/>
      <c r="AM98"/>
      <c r="AN98"/>
      <c r="AO98"/>
      <c r="AP98"/>
      <c r="AQ98"/>
      <c r="AR98"/>
      <c r="AS98"/>
      <c r="AT98"/>
    </row>
    <row r="99" spans="3:46" s="1" customFormat="1" ht="12.75">
      <c r="C99" s="18"/>
      <c r="D99" s="18"/>
      <c r="E99" s="18"/>
      <c r="F99" s="19"/>
      <c r="G99" s="19"/>
      <c r="H99" s="20"/>
      <c r="I99" s="67"/>
      <c r="J99" s="36"/>
      <c r="K99" s="37"/>
      <c r="L99" s="38" t="s">
        <v>32</v>
      </c>
      <c r="M99" s="8">
        <f>M87-M86</f>
        <v>0</v>
      </c>
      <c r="N99" s="8">
        <f aca="true" t="shared" si="59" ref="N99:W99">N87-N86</f>
        <v>0</v>
      </c>
      <c r="O99" s="8">
        <f t="shared" si="59"/>
        <v>0</v>
      </c>
      <c r="P99" s="8">
        <f t="shared" si="59"/>
        <v>0</v>
      </c>
      <c r="Q99" s="8">
        <f t="shared" si="59"/>
        <v>0</v>
      </c>
      <c r="R99" s="8">
        <f t="shared" si="59"/>
        <v>0</v>
      </c>
      <c r="S99" s="8">
        <f t="shared" si="59"/>
        <v>0</v>
      </c>
      <c r="T99" s="8">
        <f t="shared" si="59"/>
        <v>0</v>
      </c>
      <c r="U99" s="8">
        <f t="shared" si="59"/>
        <v>0</v>
      </c>
      <c r="V99" s="8">
        <f t="shared" si="59"/>
        <v>0</v>
      </c>
      <c r="W99" s="39">
        <f t="shared" si="59"/>
        <v>0</v>
      </c>
      <c r="X99" s="25"/>
      <c r="Y99" s="21"/>
      <c r="AM99"/>
      <c r="AN99"/>
      <c r="AO99"/>
      <c r="AP99"/>
      <c r="AQ99"/>
      <c r="AR99"/>
      <c r="AS99"/>
      <c r="AT99"/>
    </row>
    <row r="100" spans="3:46" s="1" customFormat="1" ht="12.75">
      <c r="C100" s="18"/>
      <c r="D100" s="18"/>
      <c r="E100" s="18"/>
      <c r="F100" s="19"/>
      <c r="G100" s="19"/>
      <c r="H100" s="20"/>
      <c r="I100" s="4"/>
      <c r="J100" s="4"/>
      <c r="K100" s="10"/>
      <c r="L100" s="12"/>
      <c r="M100" s="11"/>
      <c r="N100" s="11"/>
      <c r="O100" s="11"/>
      <c r="P100" s="11"/>
      <c r="Q100" s="11"/>
      <c r="R100" s="11"/>
      <c r="S100" s="11"/>
      <c r="T100" s="11"/>
      <c r="U100" s="11"/>
      <c r="V100" s="11"/>
      <c r="W100" s="11"/>
      <c r="X100" s="25"/>
      <c r="Y100" s="21"/>
      <c r="AM100"/>
      <c r="AN100"/>
      <c r="AO100"/>
      <c r="AP100"/>
      <c r="AQ100"/>
      <c r="AR100"/>
      <c r="AS100"/>
      <c r="AT100"/>
    </row>
    <row r="101" spans="1:46" s="1" customFormat="1" ht="12.75">
      <c r="A101"/>
      <c r="B101"/>
      <c r="C101"/>
      <c r="D101"/>
      <c r="E101" s="41"/>
      <c r="F101" s="43"/>
      <c r="G101" s="9"/>
      <c r="H101" s="42"/>
      <c r="I101" s="44"/>
      <c r="J101"/>
      <c r="K101"/>
      <c r="L101" s="13"/>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1:46" s="1" customFormat="1" ht="15.75">
      <c r="A102"/>
      <c r="B102"/>
      <c r="C102" s="14" t="s">
        <v>113</v>
      </c>
      <c r="D102"/>
      <c r="E102"/>
      <c r="F102"/>
      <c r="G102"/>
      <c r="H102"/>
      <c r="I102"/>
      <c r="J102"/>
      <c r="K102"/>
      <c r="L102" s="13"/>
      <c r="M102" t="str">
        <f>"Impact by Reach (AF/"&amp;$F$3</f>
        <v>Impact by Reach (AF/Trimester)</v>
      </c>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1:46" s="1" customFormat="1" ht="12.75">
      <c r="A103"/>
      <c r="B103"/>
      <c r="C103" s="2" t="s">
        <v>0</v>
      </c>
      <c r="D103" s="2" t="s">
        <v>1</v>
      </c>
      <c r="E103" s="2" t="s">
        <v>48</v>
      </c>
      <c r="F103" s="2" t="s">
        <v>5</v>
      </c>
      <c r="G103" s="2" t="s">
        <v>6</v>
      </c>
      <c r="H103" s="2" t="s">
        <v>8</v>
      </c>
      <c r="I103" s="198" t="s">
        <v>35</v>
      </c>
      <c r="J103" s="198"/>
      <c r="K103" s="5" t="s">
        <v>10</v>
      </c>
      <c r="L103" s="13"/>
      <c r="M103" s="2" t="s">
        <v>12</v>
      </c>
      <c r="N103" s="2" t="s">
        <v>13</v>
      </c>
      <c r="O103" s="2" t="s">
        <v>14</v>
      </c>
      <c r="P103" s="2" t="s">
        <v>15</v>
      </c>
      <c r="Q103" s="2" t="s">
        <v>16</v>
      </c>
      <c r="R103" s="2" t="s">
        <v>17</v>
      </c>
      <c r="S103" s="2" t="s">
        <v>18</v>
      </c>
      <c r="T103" s="2" t="s">
        <v>19</v>
      </c>
      <c r="U103" s="2" t="s">
        <v>20</v>
      </c>
      <c r="V103" s="2" t="s">
        <v>21</v>
      </c>
      <c r="W103" s="2" t="s">
        <v>22</v>
      </c>
      <c r="X103"/>
      <c r="Y103"/>
      <c r="Z103"/>
      <c r="AA103"/>
      <c r="AB103"/>
      <c r="AC103"/>
      <c r="AD103"/>
      <c r="AE103"/>
      <c r="AF103"/>
      <c r="AG103"/>
      <c r="AH103"/>
      <c r="AI103"/>
      <c r="AJ103"/>
      <c r="AK103"/>
      <c r="AL103"/>
      <c r="AM103"/>
      <c r="AN103"/>
      <c r="AO103"/>
      <c r="AP103"/>
      <c r="AQ103"/>
      <c r="AR103"/>
      <c r="AS103"/>
      <c r="AT103"/>
    </row>
    <row r="104" spans="1:46" s="1" customFormat="1" ht="13.5" thickBot="1">
      <c r="A104"/>
      <c r="B104"/>
      <c r="C104" s="3"/>
      <c r="D104" s="3" t="s">
        <v>2</v>
      </c>
      <c r="E104" s="3" t="s">
        <v>3</v>
      </c>
      <c r="F104" s="3" t="s">
        <v>4</v>
      </c>
      <c r="G104" s="3" t="s">
        <v>7</v>
      </c>
      <c r="H104" s="3" t="s">
        <v>9</v>
      </c>
      <c r="I104" s="69" t="s">
        <v>44</v>
      </c>
      <c r="J104" s="68" t="s">
        <v>45</v>
      </c>
      <c r="K104" s="6" t="s">
        <v>11</v>
      </c>
      <c r="L104" s="13"/>
      <c r="M104" s="3" t="s">
        <v>23</v>
      </c>
      <c r="N104" s="3" t="s">
        <v>24</v>
      </c>
      <c r="O104" s="3" t="s">
        <v>25</v>
      </c>
      <c r="P104" s="3" t="s">
        <v>26</v>
      </c>
      <c r="Q104" s="3" t="s">
        <v>27</v>
      </c>
      <c r="R104" s="3" t="s">
        <v>28</v>
      </c>
      <c r="S104" s="3" t="s">
        <v>19</v>
      </c>
      <c r="T104" s="3"/>
      <c r="U104" s="3" t="s">
        <v>21</v>
      </c>
      <c r="V104" s="3"/>
      <c r="W104" s="3" t="s">
        <v>29</v>
      </c>
      <c r="X104"/>
      <c r="Y104"/>
      <c r="Z104"/>
      <c r="AA104"/>
      <c r="AB104"/>
      <c r="AC104"/>
      <c r="AD104"/>
      <c r="AE104"/>
      <c r="AF104"/>
      <c r="AG104"/>
      <c r="AH104"/>
      <c r="AI104"/>
      <c r="AJ104"/>
      <c r="AK104"/>
      <c r="AL104"/>
      <c r="AM104"/>
      <c r="AN104"/>
      <c r="AO104"/>
      <c r="AP104"/>
      <c r="AQ104"/>
      <c r="AR104"/>
      <c r="AS104"/>
      <c r="AT104"/>
    </row>
    <row r="105" spans="1:46" s="1" customFormat="1" ht="16.5" thickTop="1">
      <c r="A105"/>
      <c r="B105"/>
      <c r="C105" s="14" t="s">
        <v>114</v>
      </c>
      <c r="D105" s="10"/>
      <c r="E105" s="10"/>
      <c r="F105" s="10"/>
      <c r="G105" s="10"/>
      <c r="H105" s="10"/>
      <c r="I105" s="10"/>
      <c r="J105" s="10"/>
      <c r="K105" s="4"/>
      <c r="L105" s="13"/>
      <c r="M105" s="10"/>
      <c r="N105" s="10"/>
      <c r="O105" s="10"/>
      <c r="P105" s="10"/>
      <c r="Q105" s="10"/>
      <c r="R105" s="10"/>
      <c r="S105" s="10"/>
      <c r="T105" s="10"/>
      <c r="U105" s="10"/>
      <c r="V105" s="10"/>
      <c r="W105" s="10"/>
      <c r="X105"/>
      <c r="Y105"/>
      <c r="Z105"/>
      <c r="AA105"/>
      <c r="AB105"/>
      <c r="AC105"/>
      <c r="AD105"/>
      <c r="AE105"/>
      <c r="AF105"/>
      <c r="AG105"/>
      <c r="AH105"/>
      <c r="AI105"/>
      <c r="AJ105"/>
      <c r="AK105"/>
      <c r="AL105"/>
      <c r="AM105"/>
      <c r="AN105"/>
      <c r="AO105"/>
      <c r="AP105"/>
      <c r="AQ105"/>
      <c r="AR105"/>
      <c r="AS105"/>
      <c r="AT105"/>
    </row>
    <row r="106" spans="3:46" s="1" customFormat="1" ht="12.75">
      <c r="C106" s="179"/>
      <c r="D106" s="179"/>
      <c r="E106" s="180"/>
      <c r="F106" s="180"/>
      <c r="G106" s="181"/>
      <c r="H106" s="179"/>
      <c r="I106" s="179"/>
      <c r="J106" s="180"/>
      <c r="K106" s="179"/>
      <c r="L106" s="139" t="s">
        <v>40</v>
      </c>
      <c r="M106" s="77"/>
      <c r="N106" s="78"/>
      <c r="O106" s="78"/>
      <c r="P106" s="78"/>
      <c r="Q106" s="78"/>
      <c r="R106" s="78"/>
      <c r="S106" s="78"/>
      <c r="T106" s="78"/>
      <c r="U106" s="78"/>
      <c r="V106" s="78"/>
      <c r="W106" s="79"/>
      <c r="X106" s="22">
        <f>SUM(M106:W106)</f>
        <v>0</v>
      </c>
      <c r="Y106" s="21"/>
      <c r="AM106"/>
      <c r="AN106"/>
      <c r="AO106"/>
      <c r="AP106"/>
      <c r="AQ106"/>
      <c r="AR106"/>
      <c r="AS106"/>
      <c r="AT106"/>
    </row>
    <row r="107" spans="3:46" s="1" customFormat="1" ht="12.75">
      <c r="C107"/>
      <c r="D107"/>
      <c r="E107"/>
      <c r="F107"/>
      <c r="G107"/>
      <c r="H107"/>
      <c r="I107"/>
      <c r="J107"/>
      <c r="K107"/>
      <c r="L107" s="139" t="s">
        <v>41</v>
      </c>
      <c r="M107" s="80"/>
      <c r="N107" s="11"/>
      <c r="O107" s="11"/>
      <c r="P107" s="11"/>
      <c r="Q107" s="11"/>
      <c r="R107" s="11"/>
      <c r="S107" s="11"/>
      <c r="T107" s="11"/>
      <c r="U107" s="11"/>
      <c r="V107" s="11"/>
      <c r="W107" s="81"/>
      <c r="X107" s="22">
        <f>SUM(M107:W107)</f>
        <v>0</v>
      </c>
      <c r="AM107"/>
      <c r="AN107"/>
      <c r="AO107"/>
      <c r="AP107"/>
      <c r="AQ107"/>
      <c r="AR107"/>
      <c r="AS107"/>
      <c r="AT107"/>
    </row>
    <row r="108" spans="3:46" s="1" customFormat="1" ht="15.75">
      <c r="C108" s="14" t="s">
        <v>115</v>
      </c>
      <c r="D108"/>
      <c r="E108"/>
      <c r="F108"/>
      <c r="G108"/>
      <c r="H108"/>
      <c r="I108"/>
      <c r="J108" s="70"/>
      <c r="K108"/>
      <c r="L108" s="139"/>
      <c r="M108" s="82"/>
      <c r="N108" s="83"/>
      <c r="O108" s="83"/>
      <c r="P108" s="83"/>
      <c r="Q108" s="83"/>
      <c r="R108" s="83"/>
      <c r="S108" s="83"/>
      <c r="T108" s="83"/>
      <c r="U108" s="83"/>
      <c r="V108" s="83"/>
      <c r="W108" s="84"/>
      <c r="X108"/>
      <c r="Y108"/>
      <c r="Z108"/>
      <c r="AM108"/>
      <c r="AN108"/>
      <c r="AO108"/>
      <c r="AP108"/>
      <c r="AQ108"/>
      <c r="AR108"/>
      <c r="AS108"/>
      <c r="AT108"/>
    </row>
    <row r="109" spans="3:46" s="1" customFormat="1" ht="12.75">
      <c r="C109" s="179">
        <f aca="true" t="shared" si="60" ref="C109:J109">C106</f>
        <v>0</v>
      </c>
      <c r="D109" s="179">
        <f t="shared" si="60"/>
        <v>0</v>
      </c>
      <c r="E109" s="179">
        <f t="shared" si="60"/>
        <v>0</v>
      </c>
      <c r="F109" s="179">
        <f t="shared" si="60"/>
        <v>0</v>
      </c>
      <c r="G109" s="181">
        <f t="shared" si="60"/>
        <v>0</v>
      </c>
      <c r="H109" s="179">
        <f t="shared" si="60"/>
        <v>0</v>
      </c>
      <c r="I109" s="179">
        <f t="shared" si="60"/>
        <v>0</v>
      </c>
      <c r="J109" s="180">
        <f t="shared" si="60"/>
        <v>0</v>
      </c>
      <c r="K109" s="179"/>
      <c r="L109" s="139" t="s">
        <v>42</v>
      </c>
      <c r="M109" s="80"/>
      <c r="N109" s="11"/>
      <c r="O109" s="11"/>
      <c r="P109" s="11"/>
      <c r="Q109" s="11"/>
      <c r="R109" s="11"/>
      <c r="S109" s="11"/>
      <c r="T109" s="11"/>
      <c r="U109" s="11"/>
      <c r="V109" s="11"/>
      <c r="W109" s="81"/>
      <c r="X109" s="22">
        <f>SUM(M109:W109)</f>
        <v>0</v>
      </c>
      <c r="Y109" s="21"/>
      <c r="Z109"/>
      <c r="AM109"/>
      <c r="AN109"/>
      <c r="AO109"/>
      <c r="AP109"/>
      <c r="AQ109"/>
      <c r="AR109"/>
      <c r="AS109"/>
      <c r="AT109"/>
    </row>
    <row r="110" spans="3:46" s="1" customFormat="1" ht="12.75">
      <c r="C110"/>
      <c r="D110"/>
      <c r="E110"/>
      <c r="F110"/>
      <c r="G110"/>
      <c r="H110"/>
      <c r="I110"/>
      <c r="J110"/>
      <c r="K110"/>
      <c r="L110" s="139" t="s">
        <v>43</v>
      </c>
      <c r="M110" s="85"/>
      <c r="N110" s="86"/>
      <c r="O110" s="86"/>
      <c r="P110" s="86"/>
      <c r="Q110" s="86"/>
      <c r="R110" s="86"/>
      <c r="S110" s="86"/>
      <c r="T110" s="86"/>
      <c r="U110" s="86"/>
      <c r="V110" s="86"/>
      <c r="W110" s="87"/>
      <c r="X110" s="22">
        <f>SUM(M110:W110)</f>
        <v>0</v>
      </c>
      <c r="Y110" s="21"/>
      <c r="Z110"/>
      <c r="AM110"/>
      <c r="AN110"/>
      <c r="AO110"/>
      <c r="AP110"/>
      <c r="AQ110"/>
      <c r="AR110"/>
      <c r="AS110"/>
      <c r="AT110"/>
    </row>
    <row r="111" spans="3:46" s="1" customFormat="1" ht="12.75">
      <c r="C111" s="18"/>
      <c r="D111" s="18"/>
      <c r="E111" s="19"/>
      <c r="F111" s="19"/>
      <c r="G111" s="20"/>
      <c r="H111" s="18"/>
      <c r="I111" s="18"/>
      <c r="L111" s="140"/>
      <c r="M111" s="7"/>
      <c r="N111" s="7"/>
      <c r="O111" s="7"/>
      <c r="P111" s="7"/>
      <c r="Q111" s="7"/>
      <c r="R111" s="7"/>
      <c r="S111" s="7"/>
      <c r="T111" s="7"/>
      <c r="U111" s="7"/>
      <c r="V111" s="7"/>
      <c r="W111" s="22"/>
      <c r="AM111"/>
      <c r="AN111"/>
      <c r="AO111"/>
      <c r="AP111"/>
      <c r="AQ111"/>
      <c r="AR111"/>
      <c r="AS111"/>
      <c r="AT111"/>
    </row>
    <row r="112" spans="3:46" s="1" customFormat="1" ht="12.75">
      <c r="C112" s="18"/>
      <c r="D112" s="18"/>
      <c r="E112" s="18"/>
      <c r="F112" s="19"/>
      <c r="G112" s="19"/>
      <c r="H112" s="40" t="s">
        <v>33</v>
      </c>
      <c r="I112" s="62"/>
      <c r="J112" s="2"/>
      <c r="K112" s="2"/>
      <c r="L112" s="29" t="s">
        <v>84</v>
      </c>
      <c r="M112" s="30">
        <f>IF(M107=0,0,IF(M106=0,1,((M107/M106)-1)))</f>
        <v>0</v>
      </c>
      <c r="N112" s="30">
        <f aca="true" t="shared" si="61" ref="N112:W112">IF(N107=0,0,IF(N106=0,1,((N107/N106)-1)))</f>
        <v>0</v>
      </c>
      <c r="O112" s="30">
        <f t="shared" si="61"/>
        <v>0</v>
      </c>
      <c r="P112" s="30">
        <f t="shared" si="61"/>
        <v>0</v>
      </c>
      <c r="Q112" s="30">
        <f t="shared" si="61"/>
        <v>0</v>
      </c>
      <c r="R112" s="30">
        <f t="shared" si="61"/>
        <v>0</v>
      </c>
      <c r="S112" s="30">
        <f t="shared" si="61"/>
        <v>0</v>
      </c>
      <c r="T112" s="30">
        <f t="shared" si="61"/>
        <v>0</v>
      </c>
      <c r="U112" s="30">
        <f t="shared" si="61"/>
        <v>0</v>
      </c>
      <c r="V112" s="30">
        <f t="shared" si="61"/>
        <v>0</v>
      </c>
      <c r="W112" s="31">
        <f t="shared" si="61"/>
        <v>0</v>
      </c>
      <c r="X112"/>
      <c r="Y112"/>
      <c r="Z112" s="62"/>
      <c r="AA112" s="29" t="s">
        <v>30</v>
      </c>
      <c r="AB112" s="73">
        <f aca="true" t="shared" si="62" ref="AB112:AL112">IF(M112&gt;0.1,1,0)</f>
        <v>0</v>
      </c>
      <c r="AC112" s="73">
        <f t="shared" si="62"/>
        <v>0</v>
      </c>
      <c r="AD112" s="73">
        <f t="shared" si="62"/>
        <v>0</v>
      </c>
      <c r="AE112" s="73">
        <f t="shared" si="62"/>
        <v>0</v>
      </c>
      <c r="AF112" s="73">
        <f t="shared" si="62"/>
        <v>0</v>
      </c>
      <c r="AG112" s="73">
        <f t="shared" si="62"/>
        <v>0</v>
      </c>
      <c r="AH112" s="73">
        <f t="shared" si="62"/>
        <v>0</v>
      </c>
      <c r="AI112" s="73">
        <f t="shared" si="62"/>
        <v>0</v>
      </c>
      <c r="AJ112" s="73">
        <f t="shared" si="62"/>
        <v>0</v>
      </c>
      <c r="AK112" s="73">
        <f t="shared" si="62"/>
        <v>0</v>
      </c>
      <c r="AL112" s="74">
        <f t="shared" si="62"/>
        <v>0</v>
      </c>
      <c r="AM112"/>
      <c r="AN112"/>
      <c r="AO112"/>
      <c r="AP112"/>
      <c r="AQ112"/>
      <c r="AR112"/>
      <c r="AS112"/>
      <c r="AT112"/>
    </row>
    <row r="113" spans="3:46" s="1" customFormat="1" ht="12.75">
      <c r="C113" s="18"/>
      <c r="D113" s="18"/>
      <c r="E113" s="18"/>
      <c r="F113" s="19"/>
      <c r="G113" s="19"/>
      <c r="H113" s="20"/>
      <c r="I113" s="63"/>
      <c r="J113" s="4"/>
      <c r="K113" s="10"/>
      <c r="L113" s="13" t="str">
        <f>"Mitigation Check 2: &gt; "&amp;TRUNC($E$3,0)&amp;$F$4</f>
        <v>Mitigation Check 2: &gt; 2 AF/T:</v>
      </c>
      <c r="M113" s="11">
        <f aca="true" t="shared" si="63" ref="M113:W113">M107-M106</f>
        <v>0</v>
      </c>
      <c r="N113" s="11">
        <f t="shared" si="63"/>
        <v>0</v>
      </c>
      <c r="O113" s="11">
        <f t="shared" si="63"/>
        <v>0</v>
      </c>
      <c r="P113" s="11">
        <f t="shared" si="63"/>
        <v>0</v>
      </c>
      <c r="Q113" s="11">
        <f t="shared" si="63"/>
        <v>0</v>
      </c>
      <c r="R113" s="11">
        <f t="shared" si="63"/>
        <v>0</v>
      </c>
      <c r="S113" s="11">
        <f t="shared" si="63"/>
        <v>0</v>
      </c>
      <c r="T113" s="11">
        <f t="shared" si="63"/>
        <v>0</v>
      </c>
      <c r="U113" s="11">
        <f t="shared" si="63"/>
        <v>0</v>
      </c>
      <c r="V113" s="11">
        <f t="shared" si="63"/>
        <v>0</v>
      </c>
      <c r="W113" s="33">
        <f t="shared" si="63"/>
        <v>0</v>
      </c>
      <c r="X113"/>
      <c r="Y113"/>
      <c r="Z113" s="63"/>
      <c r="AA113" s="12" t="s">
        <v>30</v>
      </c>
      <c r="AB113" s="24">
        <f aca="true" t="shared" si="64" ref="AB113:AL113">IF(M113&gt;$E$3,1,0)</f>
        <v>0</v>
      </c>
      <c r="AC113" s="24">
        <f t="shared" si="64"/>
        <v>0</v>
      </c>
      <c r="AD113" s="24">
        <f t="shared" si="64"/>
        <v>0</v>
      </c>
      <c r="AE113" s="24">
        <f t="shared" si="64"/>
        <v>0</v>
      </c>
      <c r="AF113" s="24">
        <f t="shared" si="64"/>
        <v>0</v>
      </c>
      <c r="AG113" s="24">
        <f t="shared" si="64"/>
        <v>0</v>
      </c>
      <c r="AH113" s="24">
        <f t="shared" si="64"/>
        <v>0</v>
      </c>
      <c r="AI113" s="24">
        <f t="shared" si="64"/>
        <v>0</v>
      </c>
      <c r="AJ113" s="24">
        <f t="shared" si="64"/>
        <v>0</v>
      </c>
      <c r="AK113" s="24">
        <f t="shared" si="64"/>
        <v>0</v>
      </c>
      <c r="AL113" s="32">
        <f t="shared" si="64"/>
        <v>0</v>
      </c>
      <c r="AM113"/>
      <c r="AN113"/>
      <c r="AO113"/>
      <c r="AP113"/>
      <c r="AQ113"/>
      <c r="AR113"/>
      <c r="AS113"/>
      <c r="AT113"/>
    </row>
    <row r="114" spans="3:46" s="1" customFormat="1" ht="12.75">
      <c r="C114" s="18"/>
      <c r="D114" s="18"/>
      <c r="E114" s="18"/>
      <c r="F114" s="19"/>
      <c r="G114" s="19"/>
      <c r="H114" s="20"/>
      <c r="I114" s="63"/>
      <c r="J114" s="4"/>
      <c r="K114" s="10"/>
      <c r="L114" s="12" t="s">
        <v>85</v>
      </c>
      <c r="M114" s="23">
        <f>IF($X107=0,0,(M107/$X107))</f>
        <v>0</v>
      </c>
      <c r="N114" s="23">
        <f aca="true" t="shared" si="65" ref="N114:W114">IF($X107=0,0,(N107/$X107))</f>
        <v>0</v>
      </c>
      <c r="O114" s="23">
        <f t="shared" si="65"/>
        <v>0</v>
      </c>
      <c r="P114" s="23">
        <f t="shared" si="65"/>
        <v>0</v>
      </c>
      <c r="Q114" s="23">
        <f t="shared" si="65"/>
        <v>0</v>
      </c>
      <c r="R114" s="23">
        <f t="shared" si="65"/>
        <v>0</v>
      </c>
      <c r="S114" s="23">
        <f t="shared" si="65"/>
        <v>0</v>
      </c>
      <c r="T114" s="23">
        <f t="shared" si="65"/>
        <v>0</v>
      </c>
      <c r="U114" s="23">
        <f t="shared" si="65"/>
        <v>0</v>
      </c>
      <c r="V114" s="23">
        <f t="shared" si="65"/>
        <v>0</v>
      </c>
      <c r="W114" s="34">
        <f t="shared" si="65"/>
        <v>0</v>
      </c>
      <c r="X114"/>
      <c r="Y114"/>
      <c r="Z114" s="64"/>
      <c r="AA114" s="38" t="s">
        <v>30</v>
      </c>
      <c r="AB114" s="75">
        <f aca="true" t="shared" si="66" ref="AB114:AL114">IF(M114&gt;0.1,1,0)</f>
        <v>0</v>
      </c>
      <c r="AC114" s="75">
        <f t="shared" si="66"/>
        <v>0</v>
      </c>
      <c r="AD114" s="75">
        <f t="shared" si="66"/>
        <v>0</v>
      </c>
      <c r="AE114" s="75">
        <f t="shared" si="66"/>
        <v>0</v>
      </c>
      <c r="AF114" s="75">
        <f t="shared" si="66"/>
        <v>0</v>
      </c>
      <c r="AG114" s="75">
        <f t="shared" si="66"/>
        <v>0</v>
      </c>
      <c r="AH114" s="75">
        <f t="shared" si="66"/>
        <v>0</v>
      </c>
      <c r="AI114" s="75">
        <f t="shared" si="66"/>
        <v>0</v>
      </c>
      <c r="AJ114" s="75">
        <f t="shared" si="66"/>
        <v>0</v>
      </c>
      <c r="AK114" s="75">
        <f t="shared" si="66"/>
        <v>0</v>
      </c>
      <c r="AL114" s="76">
        <f t="shared" si="66"/>
        <v>0</v>
      </c>
      <c r="AM114"/>
      <c r="AN114"/>
      <c r="AO114"/>
      <c r="AP114"/>
      <c r="AQ114"/>
      <c r="AR114"/>
      <c r="AS114"/>
      <c r="AT114"/>
    </row>
    <row r="115" spans="3:46" s="1" customFormat="1" ht="12.75">
      <c r="C115" s="18"/>
      <c r="D115" s="18"/>
      <c r="E115" s="18"/>
      <c r="F115" s="19"/>
      <c r="G115" s="19"/>
      <c r="H115" s="20"/>
      <c r="I115" s="63"/>
      <c r="J115" s="4"/>
      <c r="K115" s="10"/>
      <c r="L115" s="12" t="s">
        <v>31</v>
      </c>
      <c r="M115" s="10" t="str">
        <f aca="true" t="shared" si="67" ref="M115:W115">IF(SUM(AB112,AB113,AB114)=3,"YES","NO")</f>
        <v>NO</v>
      </c>
      <c r="N115" s="10" t="str">
        <f t="shared" si="67"/>
        <v>NO</v>
      </c>
      <c r="O115" s="10" t="str">
        <f t="shared" si="67"/>
        <v>NO</v>
      </c>
      <c r="P115" s="10" t="str">
        <f t="shared" si="67"/>
        <v>NO</v>
      </c>
      <c r="Q115" s="10" t="str">
        <f t="shared" si="67"/>
        <v>NO</v>
      </c>
      <c r="R115" s="10" t="str">
        <f t="shared" si="67"/>
        <v>NO</v>
      </c>
      <c r="S115" s="10" t="str">
        <f t="shared" si="67"/>
        <v>NO</v>
      </c>
      <c r="T115" s="10" t="str">
        <f t="shared" si="67"/>
        <v>NO</v>
      </c>
      <c r="U115" s="10" t="str">
        <f t="shared" si="67"/>
        <v>NO</v>
      </c>
      <c r="V115" s="10" t="str">
        <f t="shared" si="67"/>
        <v>NO</v>
      </c>
      <c r="W115" s="35" t="str">
        <f t="shared" si="67"/>
        <v>NO</v>
      </c>
      <c r="X115"/>
      <c r="Y115"/>
      <c r="AM115"/>
      <c r="AN115"/>
      <c r="AO115"/>
      <c r="AP115"/>
      <c r="AQ115"/>
      <c r="AR115"/>
      <c r="AS115"/>
      <c r="AT115"/>
    </row>
    <row r="116" spans="3:46" s="1" customFormat="1" ht="12.75">
      <c r="C116" s="18"/>
      <c r="D116" s="18"/>
      <c r="E116" s="18"/>
      <c r="F116" s="19"/>
      <c r="G116" s="19"/>
      <c r="H116" s="20"/>
      <c r="I116" s="64"/>
      <c r="J116" s="36"/>
      <c r="K116" s="37"/>
      <c r="L116" s="38" t="s">
        <v>32</v>
      </c>
      <c r="M116" s="8">
        <f aca="true" t="shared" si="68" ref="M116:W116">M107-M106</f>
        <v>0</v>
      </c>
      <c r="N116" s="8">
        <f t="shared" si="68"/>
        <v>0</v>
      </c>
      <c r="O116" s="8">
        <f t="shared" si="68"/>
        <v>0</v>
      </c>
      <c r="P116" s="8">
        <f t="shared" si="68"/>
        <v>0</v>
      </c>
      <c r="Q116" s="8">
        <f t="shared" si="68"/>
        <v>0</v>
      </c>
      <c r="R116" s="8">
        <f t="shared" si="68"/>
        <v>0</v>
      </c>
      <c r="S116" s="8">
        <f t="shared" si="68"/>
        <v>0</v>
      </c>
      <c r="T116" s="8">
        <f t="shared" si="68"/>
        <v>0</v>
      </c>
      <c r="U116" s="8">
        <f t="shared" si="68"/>
        <v>0</v>
      </c>
      <c r="V116" s="8">
        <f t="shared" si="68"/>
        <v>0</v>
      </c>
      <c r="W116" s="39">
        <f t="shared" si="68"/>
        <v>0</v>
      </c>
      <c r="X116"/>
      <c r="Y116"/>
      <c r="AM116"/>
      <c r="AN116"/>
      <c r="AO116"/>
      <c r="AP116"/>
      <c r="AQ116"/>
      <c r="AR116"/>
      <c r="AS116"/>
      <c r="AT116"/>
    </row>
    <row r="117" spans="3:46" s="1" customFormat="1" ht="12.75">
      <c r="C117" s="18"/>
      <c r="D117" s="18"/>
      <c r="E117" s="18"/>
      <c r="F117" s="19"/>
      <c r="G117" s="19"/>
      <c r="H117" s="20"/>
      <c r="J117" s="18"/>
      <c r="L117" s="13"/>
      <c r="M117" s="7"/>
      <c r="N117" s="7"/>
      <c r="O117" s="7"/>
      <c r="P117" s="7"/>
      <c r="Q117" s="7"/>
      <c r="R117" s="7"/>
      <c r="S117" s="7"/>
      <c r="T117" s="7"/>
      <c r="U117" s="7"/>
      <c r="V117" s="7"/>
      <c r="W117" s="7"/>
      <c r="X117"/>
      <c r="Y117"/>
      <c r="AM117"/>
      <c r="AN117"/>
      <c r="AO117"/>
      <c r="AP117"/>
      <c r="AQ117"/>
      <c r="AR117"/>
      <c r="AS117"/>
      <c r="AT117"/>
    </row>
    <row r="118" spans="3:46" s="1" customFormat="1" ht="12.75">
      <c r="C118" s="18"/>
      <c r="D118" s="18"/>
      <c r="E118" s="18"/>
      <c r="F118" s="19"/>
      <c r="G118" s="19"/>
      <c r="H118" s="40" t="s">
        <v>34</v>
      </c>
      <c r="I118" s="62"/>
      <c r="J118" s="2"/>
      <c r="K118" s="2"/>
      <c r="L118" s="29" t="s">
        <v>84</v>
      </c>
      <c r="M118" s="30">
        <f>IF(M110=0,0,IF(M109=0,1,((M110/M109)-1)))</f>
        <v>0</v>
      </c>
      <c r="N118" s="30">
        <f aca="true" t="shared" si="69" ref="N118:W118">IF(N110=0,0,IF(N109=0,1,((N110/N109)-1)))</f>
        <v>0</v>
      </c>
      <c r="O118" s="30">
        <f t="shared" si="69"/>
        <v>0</v>
      </c>
      <c r="P118" s="30">
        <f t="shared" si="69"/>
        <v>0</v>
      </c>
      <c r="Q118" s="30">
        <f t="shared" si="69"/>
        <v>0</v>
      </c>
      <c r="R118" s="30">
        <f t="shared" si="69"/>
        <v>0</v>
      </c>
      <c r="S118" s="30">
        <f t="shared" si="69"/>
        <v>0</v>
      </c>
      <c r="T118" s="30">
        <f t="shared" si="69"/>
        <v>0</v>
      </c>
      <c r="U118" s="30">
        <f t="shared" si="69"/>
        <v>0</v>
      </c>
      <c r="V118" s="30">
        <f t="shared" si="69"/>
        <v>0</v>
      </c>
      <c r="W118" s="31">
        <f t="shared" si="69"/>
        <v>0</v>
      </c>
      <c r="X118" s="25"/>
      <c r="Y118" s="21"/>
      <c r="AM118"/>
      <c r="AN118"/>
      <c r="AO118"/>
      <c r="AP118"/>
      <c r="AQ118"/>
      <c r="AR118"/>
      <c r="AS118"/>
      <c r="AT118"/>
    </row>
    <row r="119" spans="3:46" s="1" customFormat="1" ht="12.75">
      <c r="C119" s="18"/>
      <c r="D119" s="18"/>
      <c r="E119" s="18"/>
      <c r="F119" s="19"/>
      <c r="G119" s="19"/>
      <c r="H119" s="20"/>
      <c r="I119" s="65"/>
      <c r="J119" s="4"/>
      <c r="K119" s="10"/>
      <c r="L119" s="13" t="str">
        <f>"Mitigation Check 2: &gt; "&amp;$E$3&amp;$F$4</f>
        <v>Mitigation Check 2: &gt; 2.01 AF/T:</v>
      </c>
      <c r="M119" s="11">
        <f>M110-M109</f>
        <v>0</v>
      </c>
      <c r="N119" s="11">
        <f aca="true" t="shared" si="70" ref="N119:W119">N110-N109</f>
        <v>0</v>
      </c>
      <c r="O119" s="11">
        <f t="shared" si="70"/>
        <v>0</v>
      </c>
      <c r="P119" s="11">
        <f t="shared" si="70"/>
        <v>0</v>
      </c>
      <c r="Q119" s="11">
        <f t="shared" si="70"/>
        <v>0</v>
      </c>
      <c r="R119" s="11">
        <f t="shared" si="70"/>
        <v>0</v>
      </c>
      <c r="S119" s="11">
        <f t="shared" si="70"/>
        <v>0</v>
      </c>
      <c r="T119" s="11">
        <f t="shared" si="70"/>
        <v>0</v>
      </c>
      <c r="U119" s="11">
        <f t="shared" si="70"/>
        <v>0</v>
      </c>
      <c r="V119" s="11">
        <f t="shared" si="70"/>
        <v>0</v>
      </c>
      <c r="W119" s="33">
        <f t="shared" si="70"/>
        <v>0</v>
      </c>
      <c r="X119" s="25"/>
      <c r="Y119" s="21"/>
      <c r="Z119" s="62"/>
      <c r="AA119" s="29" t="s">
        <v>30</v>
      </c>
      <c r="AB119" s="73">
        <f aca="true" t="shared" si="71" ref="AB119:AL119">IF(M118&gt;0.1,1,0)</f>
        <v>0</v>
      </c>
      <c r="AC119" s="73">
        <f t="shared" si="71"/>
        <v>0</v>
      </c>
      <c r="AD119" s="73">
        <f t="shared" si="71"/>
        <v>0</v>
      </c>
      <c r="AE119" s="73">
        <f t="shared" si="71"/>
        <v>0</v>
      </c>
      <c r="AF119" s="73">
        <f t="shared" si="71"/>
        <v>0</v>
      </c>
      <c r="AG119" s="73">
        <f t="shared" si="71"/>
        <v>0</v>
      </c>
      <c r="AH119" s="73">
        <f t="shared" si="71"/>
        <v>0</v>
      </c>
      <c r="AI119" s="73">
        <f t="shared" si="71"/>
        <v>0</v>
      </c>
      <c r="AJ119" s="73">
        <f t="shared" si="71"/>
        <v>0</v>
      </c>
      <c r="AK119" s="73">
        <f t="shared" si="71"/>
        <v>0</v>
      </c>
      <c r="AL119" s="74">
        <f t="shared" si="71"/>
        <v>0</v>
      </c>
      <c r="AM119"/>
      <c r="AN119"/>
      <c r="AO119"/>
      <c r="AP119"/>
      <c r="AQ119"/>
      <c r="AR119"/>
      <c r="AS119"/>
      <c r="AT119"/>
    </row>
    <row r="120" spans="3:46" s="1" customFormat="1" ht="12.75">
      <c r="C120" s="18"/>
      <c r="D120" s="18"/>
      <c r="E120" s="18"/>
      <c r="F120" s="19"/>
      <c r="G120" s="19"/>
      <c r="H120" s="20"/>
      <c r="I120" s="66"/>
      <c r="J120" s="47"/>
      <c r="K120" s="10"/>
      <c r="L120" s="12"/>
      <c r="M120" s="23"/>
      <c r="N120" s="23"/>
      <c r="O120" s="23"/>
      <c r="P120" s="23"/>
      <c r="Q120" s="23"/>
      <c r="R120" s="23"/>
      <c r="S120" s="23"/>
      <c r="T120" s="23"/>
      <c r="U120" s="23"/>
      <c r="V120" s="23"/>
      <c r="W120" s="34"/>
      <c r="X120" s="25"/>
      <c r="Y120" s="21"/>
      <c r="Z120" s="63"/>
      <c r="AA120" s="12" t="s">
        <v>30</v>
      </c>
      <c r="AB120" s="24">
        <f aca="true" t="shared" si="72" ref="AB120:AL120">IF(M119&gt;$E$3,1,0)</f>
        <v>0</v>
      </c>
      <c r="AC120" s="24">
        <f t="shared" si="72"/>
        <v>0</v>
      </c>
      <c r="AD120" s="24">
        <f t="shared" si="72"/>
        <v>0</v>
      </c>
      <c r="AE120" s="24">
        <f t="shared" si="72"/>
        <v>0</v>
      </c>
      <c r="AF120" s="24">
        <f t="shared" si="72"/>
        <v>0</v>
      </c>
      <c r="AG120" s="24">
        <f t="shared" si="72"/>
        <v>0</v>
      </c>
      <c r="AH120" s="24">
        <f t="shared" si="72"/>
        <v>0</v>
      </c>
      <c r="AI120" s="24">
        <f t="shared" si="72"/>
        <v>0</v>
      </c>
      <c r="AJ120" s="24">
        <f t="shared" si="72"/>
        <v>0</v>
      </c>
      <c r="AK120" s="24">
        <f t="shared" si="72"/>
        <v>0</v>
      </c>
      <c r="AL120" s="32">
        <f t="shared" si="72"/>
        <v>0</v>
      </c>
      <c r="AM120"/>
      <c r="AN120"/>
      <c r="AO120"/>
      <c r="AP120"/>
      <c r="AQ120"/>
      <c r="AR120"/>
      <c r="AS120"/>
      <c r="AT120"/>
    </row>
    <row r="121" spans="3:46" s="1" customFormat="1" ht="12.75">
      <c r="C121" s="18"/>
      <c r="D121" s="18"/>
      <c r="E121" s="18"/>
      <c r="F121" s="19"/>
      <c r="G121" s="19"/>
      <c r="H121" s="20"/>
      <c r="I121" s="65"/>
      <c r="J121" s="4"/>
      <c r="K121" s="10"/>
      <c r="L121" s="12" t="s">
        <v>31</v>
      </c>
      <c r="M121" s="10" t="str">
        <f aca="true" t="shared" si="73" ref="M121:W121">IF(SUM(AB119,AB120)=2,"YES","NO")</f>
        <v>NO</v>
      </c>
      <c r="N121" s="10" t="str">
        <f t="shared" si="73"/>
        <v>NO</v>
      </c>
      <c r="O121" s="10" t="str">
        <f t="shared" si="73"/>
        <v>NO</v>
      </c>
      <c r="P121" s="10" t="str">
        <f t="shared" si="73"/>
        <v>NO</v>
      </c>
      <c r="Q121" s="10" t="str">
        <f t="shared" si="73"/>
        <v>NO</v>
      </c>
      <c r="R121" s="10" t="str">
        <f t="shared" si="73"/>
        <v>NO</v>
      </c>
      <c r="S121" s="10" t="str">
        <f t="shared" si="73"/>
        <v>NO</v>
      </c>
      <c r="T121" s="10" t="str">
        <f t="shared" si="73"/>
        <v>NO</v>
      </c>
      <c r="U121" s="10" t="str">
        <f t="shared" si="73"/>
        <v>NO</v>
      </c>
      <c r="V121" s="10" t="str">
        <f t="shared" si="73"/>
        <v>NO</v>
      </c>
      <c r="W121" s="35" t="str">
        <f t="shared" si="73"/>
        <v>NO</v>
      </c>
      <c r="X121" s="25"/>
      <c r="Y121" s="21"/>
      <c r="Z121" s="64"/>
      <c r="AA121" s="38"/>
      <c r="AB121" s="75"/>
      <c r="AC121" s="75"/>
      <c r="AD121" s="75"/>
      <c r="AE121" s="75"/>
      <c r="AF121" s="75"/>
      <c r="AG121" s="75"/>
      <c r="AH121" s="75"/>
      <c r="AI121" s="75"/>
      <c r="AJ121" s="75"/>
      <c r="AK121" s="75"/>
      <c r="AL121" s="76"/>
      <c r="AM121"/>
      <c r="AN121"/>
      <c r="AO121"/>
      <c r="AP121"/>
      <c r="AQ121"/>
      <c r="AR121"/>
      <c r="AS121"/>
      <c r="AT121"/>
    </row>
    <row r="122" spans="3:46" s="1" customFormat="1" ht="12.75">
      <c r="C122" s="18"/>
      <c r="D122" s="18"/>
      <c r="E122" s="18"/>
      <c r="F122" s="19"/>
      <c r="G122" s="19"/>
      <c r="H122" s="20"/>
      <c r="I122" s="67"/>
      <c r="J122" s="36"/>
      <c r="K122" s="37"/>
      <c r="L122" s="38" t="s">
        <v>32</v>
      </c>
      <c r="M122" s="8">
        <f>M110-M109</f>
        <v>0</v>
      </c>
      <c r="N122" s="8">
        <f aca="true" t="shared" si="74" ref="N122:W122">N110-N109</f>
        <v>0</v>
      </c>
      <c r="O122" s="8">
        <f t="shared" si="74"/>
        <v>0</v>
      </c>
      <c r="P122" s="8">
        <f t="shared" si="74"/>
        <v>0</v>
      </c>
      <c r="Q122" s="8">
        <f t="shared" si="74"/>
        <v>0</v>
      </c>
      <c r="R122" s="8">
        <f t="shared" si="74"/>
        <v>0</v>
      </c>
      <c r="S122" s="8">
        <f t="shared" si="74"/>
        <v>0</v>
      </c>
      <c r="T122" s="8">
        <f t="shared" si="74"/>
        <v>0</v>
      </c>
      <c r="U122" s="8">
        <f t="shared" si="74"/>
        <v>0</v>
      </c>
      <c r="V122" s="8">
        <f t="shared" si="74"/>
        <v>0</v>
      </c>
      <c r="W122" s="39">
        <f t="shared" si="74"/>
        <v>0</v>
      </c>
      <c r="X122" s="25"/>
      <c r="Y122" s="21"/>
      <c r="AM122"/>
      <c r="AN122"/>
      <c r="AO122"/>
      <c r="AP122"/>
      <c r="AQ122"/>
      <c r="AR122"/>
      <c r="AS122"/>
      <c r="AT122"/>
    </row>
    <row r="123" spans="3:46" s="1" customFormat="1" ht="12.75">
      <c r="C123" s="18"/>
      <c r="D123" s="18"/>
      <c r="E123" s="19"/>
      <c r="F123" s="19"/>
      <c r="G123" s="20"/>
      <c r="H123" s="18"/>
      <c r="I123" s="18"/>
      <c r="K123" s="13"/>
      <c r="L123" s="140"/>
      <c r="M123" s="7"/>
      <c r="N123" s="7"/>
      <c r="O123" s="7"/>
      <c r="P123" s="7"/>
      <c r="Q123" s="7"/>
      <c r="R123" s="7"/>
      <c r="S123" s="7"/>
      <c r="T123" s="7"/>
      <c r="U123" s="7"/>
      <c r="V123" s="7"/>
      <c r="W123" s="25"/>
      <c r="X123" s="21"/>
      <c r="AM123"/>
      <c r="AN123"/>
      <c r="AO123"/>
      <c r="AP123"/>
      <c r="AQ123"/>
      <c r="AR123"/>
      <c r="AS123"/>
      <c r="AT123"/>
    </row>
    <row r="124" spans="3:46" s="1" customFormat="1" ht="12.75">
      <c r="C124"/>
      <c r="D124"/>
      <c r="E124" s="41"/>
      <c r="F124" s="43"/>
      <c r="G124" s="9"/>
      <c r="H124" s="42"/>
      <c r="I124" s="44"/>
      <c r="J124"/>
      <c r="K124"/>
      <c r="L124" s="13"/>
      <c r="M124"/>
      <c r="N124"/>
      <c r="O124"/>
      <c r="P124"/>
      <c r="Q124"/>
      <c r="R124"/>
      <c r="S124"/>
      <c r="T124"/>
      <c r="U124"/>
      <c r="V124"/>
      <c r="W124"/>
      <c r="X124"/>
      <c r="Y124"/>
      <c r="AM124"/>
      <c r="AN124"/>
      <c r="AO124"/>
      <c r="AP124"/>
      <c r="AQ124"/>
      <c r="AR124"/>
      <c r="AS124"/>
      <c r="AT124"/>
    </row>
    <row r="125" spans="3:46" s="1" customFormat="1" ht="15.75">
      <c r="C125" s="14" t="s">
        <v>116</v>
      </c>
      <c r="D125"/>
      <c r="E125"/>
      <c r="F125"/>
      <c r="G125"/>
      <c r="H125"/>
      <c r="I125"/>
      <c r="J125"/>
      <c r="K125"/>
      <c r="L125" s="13"/>
      <c r="M125" t="str">
        <f>"Impact by Reach (AF/"&amp;$F$3</f>
        <v>Impact by Reach (AF/Trimester)</v>
      </c>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row>
    <row r="126" spans="3:46" s="1" customFormat="1" ht="12.75">
      <c r="C126" s="2" t="s">
        <v>0</v>
      </c>
      <c r="D126" s="2" t="s">
        <v>1</v>
      </c>
      <c r="E126" s="2" t="s">
        <v>48</v>
      </c>
      <c r="F126" s="2" t="s">
        <v>5</v>
      </c>
      <c r="G126" s="2" t="s">
        <v>6</v>
      </c>
      <c r="H126" s="2" t="s">
        <v>8</v>
      </c>
      <c r="I126" s="198" t="s">
        <v>35</v>
      </c>
      <c r="J126" s="198"/>
      <c r="K126" s="5" t="s">
        <v>10</v>
      </c>
      <c r="L126" s="13"/>
      <c r="M126" s="2" t="s">
        <v>12</v>
      </c>
      <c r="N126" s="2" t="s">
        <v>13</v>
      </c>
      <c r="O126" s="2" t="s">
        <v>14</v>
      </c>
      <c r="P126" s="2" t="s">
        <v>15</v>
      </c>
      <c r="Q126" s="2" t="s">
        <v>16</v>
      </c>
      <c r="R126" s="2" t="s">
        <v>17</v>
      </c>
      <c r="S126" s="2" t="s">
        <v>18</v>
      </c>
      <c r="T126" s="2" t="s">
        <v>19</v>
      </c>
      <c r="U126" s="2" t="s">
        <v>20</v>
      </c>
      <c r="V126" s="2" t="s">
        <v>21</v>
      </c>
      <c r="W126" s="2" t="s">
        <v>22</v>
      </c>
      <c r="X126"/>
      <c r="Y126"/>
      <c r="Z126"/>
      <c r="AA126"/>
      <c r="AB126"/>
      <c r="AC126"/>
      <c r="AD126"/>
      <c r="AE126"/>
      <c r="AF126"/>
      <c r="AG126"/>
      <c r="AH126"/>
      <c r="AI126"/>
      <c r="AJ126"/>
      <c r="AK126"/>
      <c r="AL126"/>
      <c r="AM126"/>
      <c r="AN126"/>
      <c r="AO126"/>
      <c r="AP126"/>
      <c r="AQ126"/>
      <c r="AR126"/>
      <c r="AS126"/>
      <c r="AT126"/>
    </row>
    <row r="127" spans="3:46" s="1" customFormat="1" ht="13.5" thickBot="1">
      <c r="C127" s="3"/>
      <c r="D127" s="3" t="s">
        <v>2</v>
      </c>
      <c r="E127" s="3" t="s">
        <v>3</v>
      </c>
      <c r="F127" s="3" t="s">
        <v>4</v>
      </c>
      <c r="G127" s="3" t="s">
        <v>7</v>
      </c>
      <c r="H127" s="3" t="s">
        <v>9</v>
      </c>
      <c r="I127" s="69" t="s">
        <v>44</v>
      </c>
      <c r="J127" s="68" t="s">
        <v>45</v>
      </c>
      <c r="K127" s="6" t="s">
        <v>11</v>
      </c>
      <c r="L127" s="13"/>
      <c r="M127" s="3" t="s">
        <v>23</v>
      </c>
      <c r="N127" s="3" t="s">
        <v>24</v>
      </c>
      <c r="O127" s="3" t="s">
        <v>25</v>
      </c>
      <c r="P127" s="3" t="s">
        <v>26</v>
      </c>
      <c r="Q127" s="3" t="s">
        <v>27</v>
      </c>
      <c r="R127" s="3" t="s">
        <v>28</v>
      </c>
      <c r="S127" s="3" t="s">
        <v>19</v>
      </c>
      <c r="T127" s="3"/>
      <c r="U127" s="3" t="s">
        <v>21</v>
      </c>
      <c r="V127" s="3"/>
      <c r="W127" s="3" t="s">
        <v>29</v>
      </c>
      <c r="X127"/>
      <c r="Y127"/>
      <c r="Z127"/>
      <c r="AA127"/>
      <c r="AB127"/>
      <c r="AC127"/>
      <c r="AD127"/>
      <c r="AE127"/>
      <c r="AF127"/>
      <c r="AG127"/>
      <c r="AH127"/>
      <c r="AI127"/>
      <c r="AJ127"/>
      <c r="AK127"/>
      <c r="AL127"/>
      <c r="AM127"/>
      <c r="AN127"/>
      <c r="AO127"/>
      <c r="AP127"/>
      <c r="AQ127"/>
      <c r="AR127"/>
      <c r="AS127"/>
      <c r="AT127"/>
    </row>
    <row r="128" spans="3:46" s="1" customFormat="1" ht="16.5" thickTop="1">
      <c r="C128" s="14" t="s">
        <v>117</v>
      </c>
      <c r="D128" s="10"/>
      <c r="E128" s="10"/>
      <c r="F128" s="10"/>
      <c r="G128" s="10"/>
      <c r="H128" s="10"/>
      <c r="I128" s="10"/>
      <c r="J128" s="10"/>
      <c r="K128" s="4"/>
      <c r="L128" s="13"/>
      <c r="M128" s="10"/>
      <c r="N128" s="10"/>
      <c r="O128" s="10"/>
      <c r="P128" s="10"/>
      <c r="Q128" s="10"/>
      <c r="R128" s="10"/>
      <c r="S128" s="10"/>
      <c r="T128" s="10"/>
      <c r="U128" s="10"/>
      <c r="V128" s="10"/>
      <c r="W128" s="10"/>
      <c r="X128"/>
      <c r="Y128"/>
      <c r="Z128"/>
      <c r="AA128"/>
      <c r="AB128"/>
      <c r="AC128"/>
      <c r="AD128"/>
      <c r="AE128"/>
      <c r="AF128"/>
      <c r="AG128"/>
      <c r="AH128"/>
      <c r="AI128"/>
      <c r="AJ128"/>
      <c r="AK128"/>
      <c r="AL128"/>
      <c r="AM128"/>
      <c r="AN128"/>
      <c r="AO128"/>
      <c r="AP128"/>
      <c r="AQ128"/>
      <c r="AR128"/>
      <c r="AS128"/>
      <c r="AT128"/>
    </row>
    <row r="129" spans="3:46" s="1" customFormat="1" ht="12.75">
      <c r="C129" s="176"/>
      <c r="D129" s="176"/>
      <c r="E129" s="177"/>
      <c r="F129" s="177"/>
      <c r="G129" s="178"/>
      <c r="H129" s="176"/>
      <c r="I129" s="176"/>
      <c r="J129" s="177"/>
      <c r="K129" s="176"/>
      <c r="L129" s="139" t="s">
        <v>40</v>
      </c>
      <c r="M129" s="77"/>
      <c r="N129" s="78"/>
      <c r="O129" s="78"/>
      <c r="P129" s="78"/>
      <c r="Q129" s="78"/>
      <c r="R129" s="78"/>
      <c r="S129" s="78"/>
      <c r="T129" s="78"/>
      <c r="U129" s="78"/>
      <c r="V129" s="78"/>
      <c r="W129" s="79"/>
      <c r="X129" s="22">
        <f>SUM(M129:W129)</f>
        <v>0</v>
      </c>
      <c r="Y129" s="21"/>
      <c r="AM129"/>
      <c r="AN129"/>
      <c r="AO129"/>
      <c r="AP129"/>
      <c r="AQ129"/>
      <c r="AR129"/>
      <c r="AS129"/>
      <c r="AT129"/>
    </row>
    <row r="130" spans="3:46" s="1" customFormat="1" ht="12.75">
      <c r="C130"/>
      <c r="D130"/>
      <c r="E130"/>
      <c r="F130"/>
      <c r="G130"/>
      <c r="H130"/>
      <c r="I130"/>
      <c r="J130"/>
      <c r="K130"/>
      <c r="L130" s="139" t="s">
        <v>41</v>
      </c>
      <c r="M130" s="80"/>
      <c r="N130" s="11"/>
      <c r="O130" s="11"/>
      <c r="P130" s="11"/>
      <c r="Q130" s="11"/>
      <c r="R130" s="11"/>
      <c r="S130" s="11"/>
      <c r="T130" s="11"/>
      <c r="U130" s="11"/>
      <c r="V130" s="11"/>
      <c r="W130" s="81"/>
      <c r="X130" s="22">
        <f>SUM(M130:W130)</f>
        <v>0</v>
      </c>
      <c r="AM130"/>
      <c r="AN130"/>
      <c r="AO130"/>
      <c r="AP130"/>
      <c r="AQ130"/>
      <c r="AR130"/>
      <c r="AS130"/>
      <c r="AT130"/>
    </row>
    <row r="131" spans="3:46" s="1" customFormat="1" ht="15.75">
      <c r="C131" s="14" t="s">
        <v>118</v>
      </c>
      <c r="D131"/>
      <c r="E131"/>
      <c r="F131"/>
      <c r="G131"/>
      <c r="H131"/>
      <c r="I131"/>
      <c r="J131" s="70"/>
      <c r="K131"/>
      <c r="L131" s="139"/>
      <c r="M131" s="82"/>
      <c r="N131" s="83"/>
      <c r="O131" s="83"/>
      <c r="P131" s="83"/>
      <c r="Q131" s="83"/>
      <c r="R131" s="83"/>
      <c r="S131" s="83"/>
      <c r="T131" s="83"/>
      <c r="U131" s="83"/>
      <c r="V131" s="83"/>
      <c r="W131" s="84"/>
      <c r="X131"/>
      <c r="Y131"/>
      <c r="Z131"/>
      <c r="AM131"/>
      <c r="AN131"/>
      <c r="AO131"/>
      <c r="AP131"/>
      <c r="AQ131"/>
      <c r="AR131"/>
      <c r="AS131"/>
      <c r="AT131"/>
    </row>
    <row r="132" spans="3:46" s="1" customFormat="1" ht="12.75">
      <c r="C132" s="176">
        <f aca="true" t="shared" si="75" ref="C132:J132">C129</f>
        <v>0</v>
      </c>
      <c r="D132" s="176">
        <f t="shared" si="75"/>
        <v>0</v>
      </c>
      <c r="E132" s="176">
        <f t="shared" si="75"/>
        <v>0</v>
      </c>
      <c r="F132" s="176">
        <f t="shared" si="75"/>
        <v>0</v>
      </c>
      <c r="G132" s="178">
        <f t="shared" si="75"/>
        <v>0</v>
      </c>
      <c r="H132" s="176">
        <f t="shared" si="75"/>
        <v>0</v>
      </c>
      <c r="I132" s="176">
        <f t="shared" si="75"/>
        <v>0</v>
      </c>
      <c r="J132" s="177">
        <f t="shared" si="75"/>
        <v>0</v>
      </c>
      <c r="K132" s="176"/>
      <c r="L132" s="139" t="s">
        <v>42</v>
      </c>
      <c r="M132" s="80"/>
      <c r="N132" s="11"/>
      <c r="O132" s="11"/>
      <c r="P132" s="11"/>
      <c r="Q132" s="11"/>
      <c r="R132" s="11"/>
      <c r="S132" s="11"/>
      <c r="T132" s="11"/>
      <c r="U132" s="11"/>
      <c r="V132" s="11"/>
      <c r="W132" s="81"/>
      <c r="X132" s="22">
        <f>SUM(M132:W132)</f>
        <v>0</v>
      </c>
      <c r="Y132" s="21"/>
      <c r="Z132"/>
      <c r="AM132"/>
      <c r="AN132"/>
      <c r="AO132"/>
      <c r="AP132"/>
      <c r="AQ132"/>
      <c r="AR132"/>
      <c r="AS132"/>
      <c r="AT132"/>
    </row>
    <row r="133" spans="3:46" s="1" customFormat="1" ht="12.75">
      <c r="C133"/>
      <c r="D133"/>
      <c r="E133"/>
      <c r="F133"/>
      <c r="G133"/>
      <c r="H133"/>
      <c r="I133"/>
      <c r="J133"/>
      <c r="K133"/>
      <c r="L133" s="139" t="s">
        <v>43</v>
      </c>
      <c r="M133" s="85"/>
      <c r="N133" s="86"/>
      <c r="O133" s="86"/>
      <c r="P133" s="86"/>
      <c r="Q133" s="86"/>
      <c r="R133" s="86"/>
      <c r="S133" s="86"/>
      <c r="T133" s="86"/>
      <c r="U133" s="86"/>
      <c r="V133" s="86"/>
      <c r="W133" s="87"/>
      <c r="X133" s="22">
        <f>SUM(M133:W133)</f>
        <v>0</v>
      </c>
      <c r="Y133" s="21"/>
      <c r="Z133"/>
      <c r="AM133"/>
      <c r="AN133"/>
      <c r="AO133"/>
      <c r="AP133"/>
      <c r="AQ133"/>
      <c r="AR133"/>
      <c r="AS133"/>
      <c r="AT133"/>
    </row>
    <row r="134" spans="3:46" s="1" customFormat="1" ht="12.75">
      <c r="C134" s="18"/>
      <c r="D134" s="18"/>
      <c r="E134" s="19"/>
      <c r="F134" s="19"/>
      <c r="G134" s="20"/>
      <c r="H134" s="18"/>
      <c r="I134" s="18"/>
      <c r="L134" s="140"/>
      <c r="M134" s="7"/>
      <c r="N134" s="7"/>
      <c r="O134" s="7"/>
      <c r="P134" s="7"/>
      <c r="Q134" s="7"/>
      <c r="R134" s="7"/>
      <c r="S134" s="7"/>
      <c r="T134" s="7"/>
      <c r="U134" s="7"/>
      <c r="V134" s="7"/>
      <c r="W134" s="22"/>
      <c r="AL134"/>
      <c r="AM134"/>
      <c r="AN134"/>
      <c r="AO134"/>
      <c r="AP134"/>
      <c r="AQ134"/>
      <c r="AR134"/>
      <c r="AS134"/>
      <c r="AT134"/>
    </row>
    <row r="135" spans="3:46" s="1" customFormat="1" ht="12.75">
      <c r="C135" s="18"/>
      <c r="D135" s="18"/>
      <c r="E135" s="18"/>
      <c r="F135" s="19"/>
      <c r="G135" s="19"/>
      <c r="H135" s="40" t="s">
        <v>33</v>
      </c>
      <c r="I135" s="62"/>
      <c r="J135" s="2"/>
      <c r="K135" s="2"/>
      <c r="L135" s="29" t="s">
        <v>84</v>
      </c>
      <c r="M135" s="30">
        <f>IF(M130=0,0,IF(M129=0,1,((M130/M129)-1)))</f>
        <v>0</v>
      </c>
      <c r="N135" s="30">
        <f aca="true" t="shared" si="76" ref="N135:W135">IF(N130=0,0,IF(N129=0,1,((N130/N129)-1)))</f>
        <v>0</v>
      </c>
      <c r="O135" s="30">
        <f t="shared" si="76"/>
        <v>0</v>
      </c>
      <c r="P135" s="30">
        <f t="shared" si="76"/>
        <v>0</v>
      </c>
      <c r="Q135" s="30">
        <f t="shared" si="76"/>
        <v>0</v>
      </c>
      <c r="R135" s="30">
        <f t="shared" si="76"/>
        <v>0</v>
      </c>
      <c r="S135" s="30">
        <f t="shared" si="76"/>
        <v>0</v>
      </c>
      <c r="T135" s="30">
        <f t="shared" si="76"/>
        <v>0</v>
      </c>
      <c r="U135" s="30">
        <f t="shared" si="76"/>
        <v>0</v>
      </c>
      <c r="V135" s="30">
        <f t="shared" si="76"/>
        <v>0</v>
      </c>
      <c r="W135" s="31">
        <f t="shared" si="76"/>
        <v>0</v>
      </c>
      <c r="X135"/>
      <c r="Y135"/>
      <c r="Z135" s="62"/>
      <c r="AA135" s="29" t="s">
        <v>30</v>
      </c>
      <c r="AB135" s="73">
        <f aca="true" t="shared" si="77" ref="AB135:AL135">IF(M135&gt;0.1,1,0)</f>
        <v>0</v>
      </c>
      <c r="AC135" s="73">
        <f t="shared" si="77"/>
        <v>0</v>
      </c>
      <c r="AD135" s="73">
        <f t="shared" si="77"/>
        <v>0</v>
      </c>
      <c r="AE135" s="73">
        <f t="shared" si="77"/>
        <v>0</v>
      </c>
      <c r="AF135" s="73">
        <f t="shared" si="77"/>
        <v>0</v>
      </c>
      <c r="AG135" s="73">
        <f t="shared" si="77"/>
        <v>0</v>
      </c>
      <c r="AH135" s="73">
        <f t="shared" si="77"/>
        <v>0</v>
      </c>
      <c r="AI135" s="73">
        <f t="shared" si="77"/>
        <v>0</v>
      </c>
      <c r="AJ135" s="73">
        <f t="shared" si="77"/>
        <v>0</v>
      </c>
      <c r="AK135" s="73">
        <f t="shared" si="77"/>
        <v>0</v>
      </c>
      <c r="AL135" s="74">
        <f t="shared" si="77"/>
        <v>0</v>
      </c>
      <c r="AM135"/>
      <c r="AN135"/>
      <c r="AO135"/>
      <c r="AP135"/>
      <c r="AQ135"/>
      <c r="AR135"/>
      <c r="AS135"/>
      <c r="AT135"/>
    </row>
    <row r="136" spans="3:46" s="1" customFormat="1" ht="12.75">
      <c r="C136" s="18"/>
      <c r="D136" s="18"/>
      <c r="E136" s="18"/>
      <c r="F136" s="19"/>
      <c r="G136" s="19"/>
      <c r="H136" s="20"/>
      <c r="I136" s="63"/>
      <c r="J136" s="4"/>
      <c r="K136" s="10"/>
      <c r="L136" s="13" t="str">
        <f>"Mitigation Check 2: &gt; "&amp;TRUNC($E$3,0)&amp;$F$4</f>
        <v>Mitigation Check 2: &gt; 2 AF/T:</v>
      </c>
      <c r="M136" s="11">
        <f aca="true" t="shared" si="78" ref="M136:W136">M130-M129</f>
        <v>0</v>
      </c>
      <c r="N136" s="11">
        <f t="shared" si="78"/>
        <v>0</v>
      </c>
      <c r="O136" s="11">
        <f t="shared" si="78"/>
        <v>0</v>
      </c>
      <c r="P136" s="11">
        <f t="shared" si="78"/>
        <v>0</v>
      </c>
      <c r="Q136" s="11">
        <f t="shared" si="78"/>
        <v>0</v>
      </c>
      <c r="R136" s="11">
        <f t="shared" si="78"/>
        <v>0</v>
      </c>
      <c r="S136" s="11">
        <f t="shared" si="78"/>
        <v>0</v>
      </c>
      <c r="T136" s="11">
        <f t="shared" si="78"/>
        <v>0</v>
      </c>
      <c r="U136" s="11">
        <f t="shared" si="78"/>
        <v>0</v>
      </c>
      <c r="V136" s="11">
        <f t="shared" si="78"/>
        <v>0</v>
      </c>
      <c r="W136" s="33">
        <f t="shared" si="78"/>
        <v>0</v>
      </c>
      <c r="X136"/>
      <c r="Y136"/>
      <c r="Z136" s="63"/>
      <c r="AA136" s="12" t="s">
        <v>30</v>
      </c>
      <c r="AB136" s="24">
        <f aca="true" t="shared" si="79" ref="AB136:AL136">IF(M136&gt;$E$3,1,0)</f>
        <v>0</v>
      </c>
      <c r="AC136" s="24">
        <f t="shared" si="79"/>
        <v>0</v>
      </c>
      <c r="AD136" s="24">
        <f t="shared" si="79"/>
        <v>0</v>
      </c>
      <c r="AE136" s="24">
        <f t="shared" si="79"/>
        <v>0</v>
      </c>
      <c r="AF136" s="24">
        <f t="shared" si="79"/>
        <v>0</v>
      </c>
      <c r="AG136" s="24">
        <f t="shared" si="79"/>
        <v>0</v>
      </c>
      <c r="AH136" s="24">
        <f t="shared" si="79"/>
        <v>0</v>
      </c>
      <c r="AI136" s="24">
        <f t="shared" si="79"/>
        <v>0</v>
      </c>
      <c r="AJ136" s="24">
        <f t="shared" si="79"/>
        <v>0</v>
      </c>
      <c r="AK136" s="24">
        <f t="shared" si="79"/>
        <v>0</v>
      </c>
      <c r="AL136" s="32">
        <f t="shared" si="79"/>
        <v>0</v>
      </c>
      <c r="AM136"/>
      <c r="AN136"/>
      <c r="AO136"/>
      <c r="AP136"/>
      <c r="AQ136"/>
      <c r="AR136"/>
      <c r="AS136"/>
      <c r="AT136"/>
    </row>
    <row r="137" spans="3:46" s="1" customFormat="1" ht="12.75">
      <c r="C137" s="18"/>
      <c r="D137" s="18"/>
      <c r="E137" s="18"/>
      <c r="F137" s="19"/>
      <c r="G137" s="19"/>
      <c r="H137" s="20"/>
      <c r="I137" s="63"/>
      <c r="J137" s="4"/>
      <c r="K137" s="10"/>
      <c r="L137" s="12" t="s">
        <v>85</v>
      </c>
      <c r="M137" s="23">
        <f>IF($X130=0,0,(M130/$X130))</f>
        <v>0</v>
      </c>
      <c r="N137" s="23">
        <f aca="true" t="shared" si="80" ref="N137:W137">IF($X130=0,0,(N130/$X130))</f>
        <v>0</v>
      </c>
      <c r="O137" s="23">
        <f t="shared" si="80"/>
        <v>0</v>
      </c>
      <c r="P137" s="23">
        <f t="shared" si="80"/>
        <v>0</v>
      </c>
      <c r="Q137" s="23">
        <f t="shared" si="80"/>
        <v>0</v>
      </c>
      <c r="R137" s="23">
        <f t="shared" si="80"/>
        <v>0</v>
      </c>
      <c r="S137" s="23">
        <f t="shared" si="80"/>
        <v>0</v>
      </c>
      <c r="T137" s="23">
        <f t="shared" si="80"/>
        <v>0</v>
      </c>
      <c r="U137" s="23">
        <f t="shared" si="80"/>
        <v>0</v>
      </c>
      <c r="V137" s="23">
        <f t="shared" si="80"/>
        <v>0</v>
      </c>
      <c r="W137" s="34">
        <f t="shared" si="80"/>
        <v>0</v>
      </c>
      <c r="X137"/>
      <c r="Y137"/>
      <c r="Z137" s="64"/>
      <c r="AA137" s="38" t="s">
        <v>30</v>
      </c>
      <c r="AB137" s="75">
        <f aca="true" t="shared" si="81" ref="AB137:AL137">IF(M137&gt;0.1,1,0)</f>
        <v>0</v>
      </c>
      <c r="AC137" s="75">
        <f t="shared" si="81"/>
        <v>0</v>
      </c>
      <c r="AD137" s="75">
        <f t="shared" si="81"/>
        <v>0</v>
      </c>
      <c r="AE137" s="75">
        <f t="shared" si="81"/>
        <v>0</v>
      </c>
      <c r="AF137" s="75">
        <f t="shared" si="81"/>
        <v>0</v>
      </c>
      <c r="AG137" s="75">
        <f t="shared" si="81"/>
        <v>0</v>
      </c>
      <c r="AH137" s="75">
        <f t="shared" si="81"/>
        <v>0</v>
      </c>
      <c r="AI137" s="75">
        <f t="shared" si="81"/>
        <v>0</v>
      </c>
      <c r="AJ137" s="75">
        <f t="shared" si="81"/>
        <v>0</v>
      </c>
      <c r="AK137" s="75">
        <f t="shared" si="81"/>
        <v>0</v>
      </c>
      <c r="AL137" s="76">
        <f t="shared" si="81"/>
        <v>0</v>
      </c>
      <c r="AM137"/>
      <c r="AN137"/>
      <c r="AO137"/>
      <c r="AP137"/>
      <c r="AQ137"/>
      <c r="AR137"/>
      <c r="AS137"/>
      <c r="AT137"/>
    </row>
    <row r="138" spans="3:46" s="1" customFormat="1" ht="12.75">
      <c r="C138" s="18"/>
      <c r="D138" s="18"/>
      <c r="E138" s="18"/>
      <c r="F138" s="19"/>
      <c r="G138" s="19"/>
      <c r="H138" s="20"/>
      <c r="I138" s="63"/>
      <c r="J138" s="4"/>
      <c r="K138" s="10"/>
      <c r="L138" s="12" t="s">
        <v>31</v>
      </c>
      <c r="M138" s="10" t="str">
        <f aca="true" t="shared" si="82" ref="M138:W138">IF(SUM(AB135,AB136,AB137)=3,"YES","NO")</f>
        <v>NO</v>
      </c>
      <c r="N138" s="10" t="str">
        <f t="shared" si="82"/>
        <v>NO</v>
      </c>
      <c r="O138" s="10" t="str">
        <f t="shared" si="82"/>
        <v>NO</v>
      </c>
      <c r="P138" s="10" t="str">
        <f t="shared" si="82"/>
        <v>NO</v>
      </c>
      <c r="Q138" s="10" t="str">
        <f t="shared" si="82"/>
        <v>NO</v>
      </c>
      <c r="R138" s="10" t="str">
        <f t="shared" si="82"/>
        <v>NO</v>
      </c>
      <c r="S138" s="10" t="str">
        <f t="shared" si="82"/>
        <v>NO</v>
      </c>
      <c r="T138" s="10" t="str">
        <f t="shared" si="82"/>
        <v>NO</v>
      </c>
      <c r="U138" s="10" t="str">
        <f t="shared" si="82"/>
        <v>NO</v>
      </c>
      <c r="V138" s="10" t="str">
        <f t="shared" si="82"/>
        <v>NO</v>
      </c>
      <c r="W138" s="35" t="str">
        <f t="shared" si="82"/>
        <v>NO</v>
      </c>
      <c r="X138"/>
      <c r="Y138"/>
      <c r="AM138"/>
      <c r="AN138"/>
      <c r="AO138"/>
      <c r="AP138"/>
      <c r="AQ138"/>
      <c r="AR138"/>
      <c r="AS138"/>
      <c r="AT138"/>
    </row>
    <row r="139" spans="3:46" s="1" customFormat="1" ht="12.75">
      <c r="C139" s="18"/>
      <c r="D139" s="18"/>
      <c r="E139" s="18"/>
      <c r="F139" s="19"/>
      <c r="G139" s="19"/>
      <c r="H139" s="20"/>
      <c r="I139" s="64"/>
      <c r="J139" s="36"/>
      <c r="K139" s="37"/>
      <c r="L139" s="38" t="s">
        <v>32</v>
      </c>
      <c r="M139" s="8">
        <f aca="true" t="shared" si="83" ref="M139:W139">M130-M129</f>
        <v>0</v>
      </c>
      <c r="N139" s="8">
        <f t="shared" si="83"/>
        <v>0</v>
      </c>
      <c r="O139" s="8">
        <f t="shared" si="83"/>
        <v>0</v>
      </c>
      <c r="P139" s="8">
        <f t="shared" si="83"/>
        <v>0</v>
      </c>
      <c r="Q139" s="8">
        <f t="shared" si="83"/>
        <v>0</v>
      </c>
      <c r="R139" s="8">
        <f t="shared" si="83"/>
        <v>0</v>
      </c>
      <c r="S139" s="8">
        <f t="shared" si="83"/>
        <v>0</v>
      </c>
      <c r="T139" s="8">
        <f t="shared" si="83"/>
        <v>0</v>
      </c>
      <c r="U139" s="8">
        <f t="shared" si="83"/>
        <v>0</v>
      </c>
      <c r="V139" s="8">
        <f t="shared" si="83"/>
        <v>0</v>
      </c>
      <c r="W139" s="39">
        <f t="shared" si="83"/>
        <v>0</v>
      </c>
      <c r="X139"/>
      <c r="Y139"/>
      <c r="AM139"/>
      <c r="AN139"/>
      <c r="AO139"/>
      <c r="AP139"/>
      <c r="AQ139"/>
      <c r="AR139"/>
      <c r="AS139"/>
      <c r="AT139"/>
    </row>
    <row r="140" spans="3:46" s="1" customFormat="1" ht="12.75">
      <c r="C140" s="18"/>
      <c r="D140" s="18"/>
      <c r="E140" s="18"/>
      <c r="F140" s="19"/>
      <c r="G140" s="19"/>
      <c r="H140" s="20"/>
      <c r="J140" s="18"/>
      <c r="L140" s="13"/>
      <c r="M140" s="7"/>
      <c r="N140" s="7"/>
      <c r="O140" s="7"/>
      <c r="P140" s="7"/>
      <c r="Q140" s="7"/>
      <c r="R140" s="7"/>
      <c r="S140" s="7"/>
      <c r="T140" s="7"/>
      <c r="U140" s="7"/>
      <c r="V140" s="7"/>
      <c r="W140" s="7"/>
      <c r="X140"/>
      <c r="Y140"/>
      <c r="AM140"/>
      <c r="AN140"/>
      <c r="AO140"/>
      <c r="AP140"/>
      <c r="AQ140"/>
      <c r="AR140"/>
      <c r="AS140"/>
      <c r="AT140"/>
    </row>
    <row r="141" spans="3:46" s="1" customFormat="1" ht="12.75">
      <c r="C141" s="18"/>
      <c r="D141" s="18"/>
      <c r="E141" s="18"/>
      <c r="F141" s="19"/>
      <c r="G141" s="19"/>
      <c r="H141" s="40" t="s">
        <v>34</v>
      </c>
      <c r="I141" s="62"/>
      <c r="J141" s="2"/>
      <c r="K141" s="2"/>
      <c r="L141" s="29" t="s">
        <v>84</v>
      </c>
      <c r="M141" s="30">
        <f>IF(M133=0,0,IF(M132=0,1,((M133/M132)-1)))</f>
        <v>0</v>
      </c>
      <c r="N141" s="30">
        <f aca="true" t="shared" si="84" ref="N141:W141">IF(N133=0,0,IF(N132=0,1,((N133/N132)-1)))</f>
        <v>0</v>
      </c>
      <c r="O141" s="30">
        <f t="shared" si="84"/>
        <v>0</v>
      </c>
      <c r="P141" s="30">
        <f t="shared" si="84"/>
        <v>0</v>
      </c>
      <c r="Q141" s="30">
        <f t="shared" si="84"/>
        <v>0</v>
      </c>
      <c r="R141" s="30">
        <f t="shared" si="84"/>
        <v>0</v>
      </c>
      <c r="S141" s="30">
        <f t="shared" si="84"/>
        <v>0</v>
      </c>
      <c r="T141" s="30">
        <f t="shared" si="84"/>
        <v>0</v>
      </c>
      <c r="U141" s="30">
        <f t="shared" si="84"/>
        <v>0</v>
      </c>
      <c r="V141" s="30">
        <f t="shared" si="84"/>
        <v>0</v>
      </c>
      <c r="W141" s="31">
        <f t="shared" si="84"/>
        <v>0</v>
      </c>
      <c r="X141" s="25"/>
      <c r="Y141" s="21"/>
      <c r="AM141"/>
      <c r="AN141"/>
      <c r="AO141"/>
      <c r="AP141"/>
      <c r="AQ141"/>
      <c r="AR141"/>
      <c r="AS141"/>
      <c r="AT141"/>
    </row>
    <row r="142" spans="3:46" s="1" customFormat="1" ht="12.75">
      <c r="C142" s="18"/>
      <c r="D142" s="18"/>
      <c r="E142" s="18"/>
      <c r="F142" s="19"/>
      <c r="G142" s="19"/>
      <c r="H142" s="20"/>
      <c r="I142" s="65"/>
      <c r="J142" s="4"/>
      <c r="K142" s="10"/>
      <c r="L142" s="13" t="str">
        <f>"Mitigation Check 2: &gt; "&amp;$E$3&amp;$F$4</f>
        <v>Mitigation Check 2: &gt; 2.01 AF/T:</v>
      </c>
      <c r="M142" s="11">
        <f>M133-M132</f>
        <v>0</v>
      </c>
      <c r="N142" s="11">
        <f aca="true" t="shared" si="85" ref="N142:W142">N133-N132</f>
        <v>0</v>
      </c>
      <c r="O142" s="11">
        <f t="shared" si="85"/>
        <v>0</v>
      </c>
      <c r="P142" s="11">
        <f t="shared" si="85"/>
        <v>0</v>
      </c>
      <c r="Q142" s="11">
        <f t="shared" si="85"/>
        <v>0</v>
      </c>
      <c r="R142" s="11">
        <f t="shared" si="85"/>
        <v>0</v>
      </c>
      <c r="S142" s="11">
        <f t="shared" si="85"/>
        <v>0</v>
      </c>
      <c r="T142" s="11">
        <f t="shared" si="85"/>
        <v>0</v>
      </c>
      <c r="U142" s="11">
        <f t="shared" si="85"/>
        <v>0</v>
      </c>
      <c r="V142" s="11">
        <f t="shared" si="85"/>
        <v>0</v>
      </c>
      <c r="W142" s="33">
        <f t="shared" si="85"/>
        <v>0</v>
      </c>
      <c r="X142" s="25"/>
      <c r="Y142" s="21"/>
      <c r="Z142" s="62"/>
      <c r="AA142" s="29" t="s">
        <v>30</v>
      </c>
      <c r="AB142" s="73">
        <f aca="true" t="shared" si="86" ref="AB142:AL142">IF(M141&gt;0.1,1,0)</f>
        <v>0</v>
      </c>
      <c r="AC142" s="73">
        <f t="shared" si="86"/>
        <v>0</v>
      </c>
      <c r="AD142" s="73">
        <f t="shared" si="86"/>
        <v>0</v>
      </c>
      <c r="AE142" s="73">
        <f t="shared" si="86"/>
        <v>0</v>
      </c>
      <c r="AF142" s="73">
        <f t="shared" si="86"/>
        <v>0</v>
      </c>
      <c r="AG142" s="73">
        <f t="shared" si="86"/>
        <v>0</v>
      </c>
      <c r="AH142" s="73">
        <f t="shared" si="86"/>
        <v>0</v>
      </c>
      <c r="AI142" s="73">
        <f t="shared" si="86"/>
        <v>0</v>
      </c>
      <c r="AJ142" s="73">
        <f t="shared" si="86"/>
        <v>0</v>
      </c>
      <c r="AK142" s="73">
        <f t="shared" si="86"/>
        <v>0</v>
      </c>
      <c r="AL142" s="74">
        <f t="shared" si="86"/>
        <v>0</v>
      </c>
      <c r="AM142"/>
      <c r="AN142"/>
      <c r="AO142"/>
      <c r="AP142"/>
      <c r="AQ142"/>
      <c r="AR142"/>
      <c r="AS142"/>
      <c r="AT142"/>
    </row>
    <row r="143" spans="3:46" s="1" customFormat="1" ht="12.75">
      <c r="C143" s="18"/>
      <c r="D143" s="18"/>
      <c r="E143" s="18"/>
      <c r="F143" s="19"/>
      <c r="G143" s="19"/>
      <c r="H143" s="20"/>
      <c r="I143" s="66"/>
      <c r="J143" s="47"/>
      <c r="K143" s="10"/>
      <c r="L143" s="12"/>
      <c r="M143" s="23"/>
      <c r="N143" s="23"/>
      <c r="O143" s="23"/>
      <c r="P143" s="23"/>
      <c r="Q143" s="23"/>
      <c r="R143" s="23"/>
      <c r="S143" s="23"/>
      <c r="T143" s="23"/>
      <c r="U143" s="23"/>
      <c r="V143" s="23"/>
      <c r="W143" s="34"/>
      <c r="X143" s="25"/>
      <c r="Y143" s="21"/>
      <c r="Z143" s="63"/>
      <c r="AA143" s="12" t="s">
        <v>30</v>
      </c>
      <c r="AB143" s="24">
        <f aca="true" t="shared" si="87" ref="AB143:AL143">IF(M142&gt;$E$3,1,0)</f>
        <v>0</v>
      </c>
      <c r="AC143" s="24">
        <f t="shared" si="87"/>
        <v>0</v>
      </c>
      <c r="AD143" s="24">
        <f t="shared" si="87"/>
        <v>0</v>
      </c>
      <c r="AE143" s="24">
        <f t="shared" si="87"/>
        <v>0</v>
      </c>
      <c r="AF143" s="24">
        <f t="shared" si="87"/>
        <v>0</v>
      </c>
      <c r="AG143" s="24">
        <f t="shared" si="87"/>
        <v>0</v>
      </c>
      <c r="AH143" s="24">
        <f t="shared" si="87"/>
        <v>0</v>
      </c>
      <c r="AI143" s="24">
        <f t="shared" si="87"/>
        <v>0</v>
      </c>
      <c r="AJ143" s="24">
        <f t="shared" si="87"/>
        <v>0</v>
      </c>
      <c r="AK143" s="24">
        <f t="shared" si="87"/>
        <v>0</v>
      </c>
      <c r="AL143" s="32">
        <f t="shared" si="87"/>
        <v>0</v>
      </c>
      <c r="AM143"/>
      <c r="AN143"/>
      <c r="AO143"/>
      <c r="AP143"/>
      <c r="AQ143"/>
      <c r="AR143"/>
      <c r="AS143"/>
      <c r="AT143"/>
    </row>
    <row r="144" spans="3:46" s="1" customFormat="1" ht="12.75">
      <c r="C144" s="18"/>
      <c r="D144" s="18"/>
      <c r="E144" s="18"/>
      <c r="F144" s="19"/>
      <c r="G144" s="19"/>
      <c r="H144" s="20"/>
      <c r="I144" s="65"/>
      <c r="J144" s="4"/>
      <c r="K144" s="10"/>
      <c r="L144" s="12" t="s">
        <v>31</v>
      </c>
      <c r="M144" s="10" t="str">
        <f aca="true" t="shared" si="88" ref="M144:W144">IF(SUM(AB142,AB143)=2,"YES","NO")</f>
        <v>NO</v>
      </c>
      <c r="N144" s="10" t="str">
        <f t="shared" si="88"/>
        <v>NO</v>
      </c>
      <c r="O144" s="10" t="str">
        <f t="shared" si="88"/>
        <v>NO</v>
      </c>
      <c r="P144" s="10" t="str">
        <f t="shared" si="88"/>
        <v>NO</v>
      </c>
      <c r="Q144" s="10" t="str">
        <f t="shared" si="88"/>
        <v>NO</v>
      </c>
      <c r="R144" s="10" t="str">
        <f t="shared" si="88"/>
        <v>NO</v>
      </c>
      <c r="S144" s="10" t="str">
        <f t="shared" si="88"/>
        <v>NO</v>
      </c>
      <c r="T144" s="10" t="str">
        <f t="shared" si="88"/>
        <v>NO</v>
      </c>
      <c r="U144" s="10" t="str">
        <f t="shared" si="88"/>
        <v>NO</v>
      </c>
      <c r="V144" s="10" t="str">
        <f t="shared" si="88"/>
        <v>NO</v>
      </c>
      <c r="W144" s="35" t="str">
        <f t="shared" si="88"/>
        <v>NO</v>
      </c>
      <c r="X144" s="25"/>
      <c r="Y144" s="21"/>
      <c r="Z144" s="64"/>
      <c r="AA144" s="38"/>
      <c r="AB144" s="75"/>
      <c r="AC144" s="75"/>
      <c r="AD144" s="75"/>
      <c r="AE144" s="75"/>
      <c r="AF144" s="75"/>
      <c r="AG144" s="75"/>
      <c r="AH144" s="75"/>
      <c r="AI144" s="75"/>
      <c r="AJ144" s="75"/>
      <c r="AK144" s="75"/>
      <c r="AL144" s="76"/>
      <c r="AM144"/>
      <c r="AN144"/>
      <c r="AO144"/>
      <c r="AP144"/>
      <c r="AQ144"/>
      <c r="AR144"/>
      <c r="AS144"/>
      <c r="AT144"/>
    </row>
    <row r="145" spans="3:46" s="1" customFormat="1" ht="12.75">
      <c r="C145" s="18"/>
      <c r="D145" s="18"/>
      <c r="E145" s="18"/>
      <c r="F145" s="19"/>
      <c r="G145" s="19"/>
      <c r="H145" s="20"/>
      <c r="I145" s="67"/>
      <c r="J145" s="36"/>
      <c r="K145" s="37"/>
      <c r="L145" s="38" t="s">
        <v>32</v>
      </c>
      <c r="M145" s="8">
        <f>M133-M132</f>
        <v>0</v>
      </c>
      <c r="N145" s="8">
        <f aca="true" t="shared" si="89" ref="N145:W145">N133-N132</f>
        <v>0</v>
      </c>
      <c r="O145" s="8">
        <f t="shared" si="89"/>
        <v>0</v>
      </c>
      <c r="P145" s="8">
        <f t="shared" si="89"/>
        <v>0</v>
      </c>
      <c r="Q145" s="8">
        <f t="shared" si="89"/>
        <v>0</v>
      </c>
      <c r="R145" s="8">
        <f t="shared" si="89"/>
        <v>0</v>
      </c>
      <c r="S145" s="8">
        <f t="shared" si="89"/>
        <v>0</v>
      </c>
      <c r="T145" s="8">
        <f t="shared" si="89"/>
        <v>0</v>
      </c>
      <c r="U145" s="8">
        <f t="shared" si="89"/>
        <v>0</v>
      </c>
      <c r="V145" s="8">
        <f t="shared" si="89"/>
        <v>0</v>
      </c>
      <c r="W145" s="39">
        <f t="shared" si="89"/>
        <v>0</v>
      </c>
      <c r="X145" s="25"/>
      <c r="Y145" s="21"/>
      <c r="AM145"/>
      <c r="AN145"/>
      <c r="AO145"/>
      <c r="AP145"/>
      <c r="AQ145"/>
      <c r="AR145"/>
      <c r="AS145"/>
      <c r="AT145"/>
    </row>
    <row r="146" spans="3:46" s="1" customFormat="1" ht="12.75">
      <c r="C146" s="18"/>
      <c r="D146" s="18"/>
      <c r="E146" s="18"/>
      <c r="F146" s="19"/>
      <c r="G146" s="19"/>
      <c r="H146" s="20"/>
      <c r="I146" s="4"/>
      <c r="J146" s="4"/>
      <c r="K146" s="10"/>
      <c r="L146" s="12"/>
      <c r="M146" s="11"/>
      <c r="N146" s="11"/>
      <c r="O146" s="11"/>
      <c r="P146" s="11"/>
      <c r="Q146" s="11"/>
      <c r="R146" s="11"/>
      <c r="S146" s="11"/>
      <c r="T146" s="11"/>
      <c r="U146" s="11"/>
      <c r="V146" s="11"/>
      <c r="W146" s="11"/>
      <c r="X146" s="25"/>
      <c r="Y146" s="21"/>
      <c r="AM146"/>
      <c r="AN146"/>
      <c r="AO146"/>
      <c r="AP146"/>
      <c r="AQ146"/>
      <c r="AR146"/>
      <c r="AS146"/>
      <c r="AT146"/>
    </row>
    <row r="147" spans="1:46" s="1" customFormat="1" ht="12.75">
      <c r="A147"/>
      <c r="B147"/>
      <c r="C147"/>
      <c r="D147"/>
      <c r="E147" s="41"/>
      <c r="F147" s="43"/>
      <c r="G147" s="9"/>
      <c r="H147" s="42"/>
      <c r="I147" s="44"/>
      <c r="J147"/>
      <c r="K147"/>
      <c r="L147" s="13"/>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row>
    <row r="148" spans="1:46" s="1" customFormat="1" ht="15.75">
      <c r="A148"/>
      <c r="B148"/>
      <c r="C148" s="14" t="s">
        <v>119</v>
      </c>
      <c r="D148"/>
      <c r="E148"/>
      <c r="F148"/>
      <c r="G148"/>
      <c r="H148"/>
      <c r="I148"/>
      <c r="J148"/>
      <c r="K148"/>
      <c r="L148" s="13"/>
      <c r="M148" t="str">
        <f>"Impact by Reach (AF/"&amp;$F$3</f>
        <v>Impact by Reach (AF/Trimester)</v>
      </c>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row>
    <row r="149" spans="1:46" s="1" customFormat="1" ht="12.75">
      <c r="A149"/>
      <c r="B149"/>
      <c r="C149" s="2" t="s">
        <v>0</v>
      </c>
      <c r="D149" s="2" t="s">
        <v>1</v>
      </c>
      <c r="E149" s="2" t="s">
        <v>48</v>
      </c>
      <c r="F149" s="2" t="s">
        <v>5</v>
      </c>
      <c r="G149" s="2" t="s">
        <v>6</v>
      </c>
      <c r="H149" s="2" t="s">
        <v>8</v>
      </c>
      <c r="I149" s="198" t="s">
        <v>35</v>
      </c>
      <c r="J149" s="198"/>
      <c r="K149" s="5" t="s">
        <v>10</v>
      </c>
      <c r="L149" s="13"/>
      <c r="M149" s="2" t="s">
        <v>12</v>
      </c>
      <c r="N149" s="2" t="s">
        <v>13</v>
      </c>
      <c r="O149" s="2" t="s">
        <v>14</v>
      </c>
      <c r="P149" s="2" t="s">
        <v>15</v>
      </c>
      <c r="Q149" s="2" t="s">
        <v>16</v>
      </c>
      <c r="R149" s="2" t="s">
        <v>17</v>
      </c>
      <c r="S149" s="2" t="s">
        <v>18</v>
      </c>
      <c r="T149" s="2" t="s">
        <v>19</v>
      </c>
      <c r="U149" s="2" t="s">
        <v>20</v>
      </c>
      <c r="V149" s="2" t="s">
        <v>21</v>
      </c>
      <c r="W149" s="2" t="s">
        <v>22</v>
      </c>
      <c r="X149"/>
      <c r="Y149"/>
      <c r="Z149"/>
      <c r="AA149"/>
      <c r="AB149"/>
      <c r="AC149"/>
      <c r="AD149"/>
      <c r="AE149"/>
      <c r="AF149"/>
      <c r="AG149"/>
      <c r="AH149"/>
      <c r="AI149"/>
      <c r="AJ149"/>
      <c r="AK149"/>
      <c r="AL149"/>
      <c r="AM149"/>
      <c r="AN149"/>
      <c r="AO149"/>
      <c r="AP149"/>
      <c r="AQ149"/>
      <c r="AR149"/>
      <c r="AS149"/>
      <c r="AT149"/>
    </row>
    <row r="150" spans="1:46" s="1" customFormat="1" ht="13.5" thickBot="1">
      <c r="A150"/>
      <c r="B150"/>
      <c r="C150" s="3"/>
      <c r="D150" s="3" t="s">
        <v>2</v>
      </c>
      <c r="E150" s="3" t="s">
        <v>3</v>
      </c>
      <c r="F150" s="3" t="s">
        <v>4</v>
      </c>
      <c r="G150" s="3" t="s">
        <v>7</v>
      </c>
      <c r="H150" s="3" t="s">
        <v>9</v>
      </c>
      <c r="I150" s="69" t="s">
        <v>44</v>
      </c>
      <c r="J150" s="68" t="s">
        <v>45</v>
      </c>
      <c r="K150" s="6" t="s">
        <v>11</v>
      </c>
      <c r="L150" s="13"/>
      <c r="M150" s="3" t="s">
        <v>23</v>
      </c>
      <c r="N150" s="3" t="s">
        <v>24</v>
      </c>
      <c r="O150" s="3" t="s">
        <v>25</v>
      </c>
      <c r="P150" s="3" t="s">
        <v>26</v>
      </c>
      <c r="Q150" s="3" t="s">
        <v>27</v>
      </c>
      <c r="R150" s="3" t="s">
        <v>28</v>
      </c>
      <c r="S150" s="3" t="s">
        <v>19</v>
      </c>
      <c r="T150" s="3"/>
      <c r="U150" s="3" t="s">
        <v>21</v>
      </c>
      <c r="V150" s="3"/>
      <c r="W150" s="3" t="s">
        <v>29</v>
      </c>
      <c r="X150"/>
      <c r="Y150"/>
      <c r="Z150"/>
      <c r="AA150"/>
      <c r="AB150"/>
      <c r="AC150"/>
      <c r="AD150"/>
      <c r="AE150"/>
      <c r="AF150"/>
      <c r="AG150"/>
      <c r="AH150"/>
      <c r="AI150"/>
      <c r="AJ150"/>
      <c r="AK150"/>
      <c r="AL150"/>
      <c r="AM150"/>
      <c r="AN150"/>
      <c r="AO150"/>
      <c r="AP150"/>
      <c r="AQ150"/>
      <c r="AR150"/>
      <c r="AS150"/>
      <c r="AT150"/>
    </row>
    <row r="151" spans="1:46" s="1" customFormat="1" ht="16.5" thickTop="1">
      <c r="A151"/>
      <c r="B151"/>
      <c r="C151" s="14" t="s">
        <v>120</v>
      </c>
      <c r="D151" s="10"/>
      <c r="E151" s="10"/>
      <c r="F151" s="10"/>
      <c r="G151" s="10"/>
      <c r="H151" s="10"/>
      <c r="I151" s="10"/>
      <c r="J151" s="10"/>
      <c r="K151" s="4"/>
      <c r="L151" s="13"/>
      <c r="M151" s="10"/>
      <c r="N151" s="10"/>
      <c r="O151" s="10"/>
      <c r="P151" s="10"/>
      <c r="Q151" s="10"/>
      <c r="R151" s="10"/>
      <c r="S151" s="10"/>
      <c r="T151" s="10"/>
      <c r="U151" s="10"/>
      <c r="V151" s="10"/>
      <c r="W151" s="10"/>
      <c r="X151"/>
      <c r="Y151"/>
      <c r="Z151"/>
      <c r="AA151"/>
      <c r="AB151"/>
      <c r="AC151"/>
      <c r="AD151"/>
      <c r="AE151"/>
      <c r="AF151"/>
      <c r="AG151"/>
      <c r="AH151"/>
      <c r="AI151"/>
      <c r="AJ151"/>
      <c r="AK151"/>
      <c r="AL151"/>
      <c r="AM151"/>
      <c r="AN151"/>
      <c r="AO151"/>
      <c r="AP151"/>
      <c r="AQ151"/>
      <c r="AR151"/>
      <c r="AS151"/>
      <c r="AT151"/>
    </row>
    <row r="152" spans="3:46" s="1" customFormat="1" ht="12.75">
      <c r="C152" s="100"/>
      <c r="D152" s="100"/>
      <c r="E152" s="101"/>
      <c r="F152" s="101"/>
      <c r="G152" s="102"/>
      <c r="H152" s="100"/>
      <c r="I152" s="100"/>
      <c r="J152" s="101"/>
      <c r="K152" s="100"/>
      <c r="L152" s="139" t="s">
        <v>40</v>
      </c>
      <c r="M152" s="77"/>
      <c r="N152" s="78"/>
      <c r="O152" s="78"/>
      <c r="P152" s="78"/>
      <c r="Q152" s="78"/>
      <c r="R152" s="78"/>
      <c r="S152" s="78"/>
      <c r="T152" s="78"/>
      <c r="U152" s="78"/>
      <c r="V152" s="78"/>
      <c r="W152" s="79"/>
      <c r="X152" s="22">
        <f>SUM(M152:W152)</f>
        <v>0</v>
      </c>
      <c r="Y152" s="21"/>
      <c r="AM152"/>
      <c r="AN152"/>
      <c r="AO152"/>
      <c r="AP152"/>
      <c r="AQ152"/>
      <c r="AR152"/>
      <c r="AS152"/>
      <c r="AT152"/>
    </row>
    <row r="153" spans="3:46" s="1" customFormat="1" ht="12.75">
      <c r="C153"/>
      <c r="D153"/>
      <c r="E153"/>
      <c r="F153"/>
      <c r="G153"/>
      <c r="H153"/>
      <c r="I153"/>
      <c r="J153"/>
      <c r="K153"/>
      <c r="L153" s="139" t="s">
        <v>41</v>
      </c>
      <c r="M153" s="80"/>
      <c r="N153" s="11"/>
      <c r="O153" s="11"/>
      <c r="P153" s="11"/>
      <c r="Q153" s="11"/>
      <c r="R153" s="11"/>
      <c r="S153" s="11"/>
      <c r="T153" s="11"/>
      <c r="U153" s="11"/>
      <c r="V153" s="11"/>
      <c r="W153" s="81"/>
      <c r="X153" s="22">
        <f>SUM(M153:W153)</f>
        <v>0</v>
      </c>
      <c r="AM153"/>
      <c r="AN153"/>
      <c r="AO153"/>
      <c r="AP153"/>
      <c r="AQ153"/>
      <c r="AR153"/>
      <c r="AS153"/>
      <c r="AT153"/>
    </row>
    <row r="154" spans="3:46" s="1" customFormat="1" ht="15.75">
      <c r="C154" s="14" t="s">
        <v>121</v>
      </c>
      <c r="D154"/>
      <c r="E154"/>
      <c r="F154"/>
      <c r="G154"/>
      <c r="H154"/>
      <c r="I154"/>
      <c r="J154" s="70"/>
      <c r="K154"/>
      <c r="L154" s="139"/>
      <c r="M154" s="82"/>
      <c r="N154" s="83"/>
      <c r="O154" s="83"/>
      <c r="P154" s="83"/>
      <c r="Q154" s="83"/>
      <c r="R154" s="83"/>
      <c r="S154" s="83"/>
      <c r="T154" s="83"/>
      <c r="U154" s="83"/>
      <c r="V154" s="83"/>
      <c r="W154" s="84"/>
      <c r="X154"/>
      <c r="Y154"/>
      <c r="Z154"/>
      <c r="AM154"/>
      <c r="AN154"/>
      <c r="AO154"/>
      <c r="AP154"/>
      <c r="AQ154"/>
      <c r="AR154"/>
      <c r="AS154"/>
      <c r="AT154"/>
    </row>
    <row r="155" spans="3:46" s="1" customFormat="1" ht="12.75">
      <c r="C155" s="100">
        <f aca="true" t="shared" si="90" ref="C155:J155">C152</f>
        <v>0</v>
      </c>
      <c r="D155" s="100">
        <f t="shared" si="90"/>
        <v>0</v>
      </c>
      <c r="E155" s="100">
        <f t="shared" si="90"/>
        <v>0</v>
      </c>
      <c r="F155" s="100">
        <f t="shared" si="90"/>
        <v>0</v>
      </c>
      <c r="G155" s="102">
        <f t="shared" si="90"/>
        <v>0</v>
      </c>
      <c r="H155" s="100">
        <f t="shared" si="90"/>
        <v>0</v>
      </c>
      <c r="I155" s="100">
        <f t="shared" si="90"/>
        <v>0</v>
      </c>
      <c r="J155" s="101">
        <f t="shared" si="90"/>
        <v>0</v>
      </c>
      <c r="K155" s="100"/>
      <c r="L155" s="139" t="s">
        <v>42</v>
      </c>
      <c r="M155" s="80"/>
      <c r="N155" s="11"/>
      <c r="O155" s="11"/>
      <c r="P155" s="11"/>
      <c r="Q155" s="11"/>
      <c r="R155" s="11"/>
      <c r="S155" s="11"/>
      <c r="T155" s="11"/>
      <c r="U155" s="11"/>
      <c r="V155" s="11"/>
      <c r="W155" s="81"/>
      <c r="X155" s="22">
        <f>SUM(M155:W155)</f>
        <v>0</v>
      </c>
      <c r="Y155" s="21"/>
      <c r="Z155"/>
      <c r="AM155"/>
      <c r="AN155"/>
      <c r="AO155"/>
      <c r="AP155"/>
      <c r="AQ155"/>
      <c r="AR155"/>
      <c r="AS155"/>
      <c r="AT155"/>
    </row>
    <row r="156" spans="3:46" s="1" customFormat="1" ht="12.75">
      <c r="C156"/>
      <c r="D156"/>
      <c r="E156"/>
      <c r="F156"/>
      <c r="G156"/>
      <c r="H156"/>
      <c r="I156"/>
      <c r="J156"/>
      <c r="K156"/>
      <c r="L156" s="139" t="s">
        <v>43</v>
      </c>
      <c r="M156" s="85"/>
      <c r="N156" s="86"/>
      <c r="O156" s="86"/>
      <c r="P156" s="86"/>
      <c r="Q156" s="86"/>
      <c r="R156" s="86"/>
      <c r="S156" s="86"/>
      <c r="T156" s="86"/>
      <c r="U156" s="86"/>
      <c r="V156" s="86"/>
      <c r="W156" s="87"/>
      <c r="X156" s="22">
        <f>SUM(M156:W156)</f>
        <v>0</v>
      </c>
      <c r="Y156" s="21"/>
      <c r="Z156"/>
      <c r="AM156"/>
      <c r="AN156"/>
      <c r="AO156"/>
      <c r="AP156"/>
      <c r="AQ156"/>
      <c r="AR156"/>
      <c r="AS156"/>
      <c r="AT156"/>
    </row>
    <row r="157" spans="3:46" s="1" customFormat="1" ht="12.75">
      <c r="C157" s="18"/>
      <c r="D157" s="18"/>
      <c r="E157" s="19"/>
      <c r="F157" s="19"/>
      <c r="G157" s="20"/>
      <c r="H157" s="18"/>
      <c r="I157" s="18"/>
      <c r="L157" s="140"/>
      <c r="M157" s="7"/>
      <c r="N157" s="7"/>
      <c r="O157" s="7"/>
      <c r="P157" s="7"/>
      <c r="Q157" s="7"/>
      <c r="R157" s="7"/>
      <c r="S157" s="7"/>
      <c r="T157" s="7"/>
      <c r="U157" s="7"/>
      <c r="V157" s="7"/>
      <c r="W157" s="22"/>
      <c r="AM157"/>
      <c r="AN157"/>
      <c r="AO157"/>
      <c r="AP157"/>
      <c r="AQ157"/>
      <c r="AR157"/>
      <c r="AS157"/>
      <c r="AT157"/>
    </row>
    <row r="158" spans="3:46" s="1" customFormat="1" ht="12.75">
      <c r="C158" s="18"/>
      <c r="D158" s="18"/>
      <c r="E158" s="18"/>
      <c r="F158" s="19"/>
      <c r="G158" s="19"/>
      <c r="H158" s="40" t="s">
        <v>33</v>
      </c>
      <c r="I158" s="62"/>
      <c r="J158" s="2"/>
      <c r="K158" s="2"/>
      <c r="L158" s="29" t="s">
        <v>84</v>
      </c>
      <c r="M158" s="30">
        <f>IF(M153=0,0,IF(M152=0,1,((M153/M152)-1)))</f>
        <v>0</v>
      </c>
      <c r="N158" s="30">
        <f aca="true" t="shared" si="91" ref="N158:W158">IF(N153=0,0,IF(N152=0,1,((N153/N152)-1)))</f>
        <v>0</v>
      </c>
      <c r="O158" s="30">
        <f t="shared" si="91"/>
        <v>0</v>
      </c>
      <c r="P158" s="30">
        <f t="shared" si="91"/>
        <v>0</v>
      </c>
      <c r="Q158" s="30">
        <f t="shared" si="91"/>
        <v>0</v>
      </c>
      <c r="R158" s="30">
        <f t="shared" si="91"/>
        <v>0</v>
      </c>
      <c r="S158" s="30">
        <f t="shared" si="91"/>
        <v>0</v>
      </c>
      <c r="T158" s="30">
        <f t="shared" si="91"/>
        <v>0</v>
      </c>
      <c r="U158" s="30">
        <f t="shared" si="91"/>
        <v>0</v>
      </c>
      <c r="V158" s="30">
        <f t="shared" si="91"/>
        <v>0</v>
      </c>
      <c r="W158" s="31">
        <f t="shared" si="91"/>
        <v>0</v>
      </c>
      <c r="X158"/>
      <c r="Y158"/>
      <c r="Z158" s="62"/>
      <c r="AA158" s="29" t="s">
        <v>30</v>
      </c>
      <c r="AB158" s="73">
        <f aca="true" t="shared" si="92" ref="AB158:AL158">IF(M158&gt;0.1,1,0)</f>
        <v>0</v>
      </c>
      <c r="AC158" s="73">
        <f t="shared" si="92"/>
        <v>0</v>
      </c>
      <c r="AD158" s="73">
        <f t="shared" si="92"/>
        <v>0</v>
      </c>
      <c r="AE158" s="73">
        <f t="shared" si="92"/>
        <v>0</v>
      </c>
      <c r="AF158" s="73">
        <f t="shared" si="92"/>
        <v>0</v>
      </c>
      <c r="AG158" s="73">
        <f t="shared" si="92"/>
        <v>0</v>
      </c>
      <c r="AH158" s="73">
        <f t="shared" si="92"/>
        <v>0</v>
      </c>
      <c r="AI158" s="73">
        <f t="shared" si="92"/>
        <v>0</v>
      </c>
      <c r="AJ158" s="73">
        <f t="shared" si="92"/>
        <v>0</v>
      </c>
      <c r="AK158" s="73">
        <f t="shared" si="92"/>
        <v>0</v>
      </c>
      <c r="AL158" s="74">
        <f t="shared" si="92"/>
        <v>0</v>
      </c>
      <c r="AM158"/>
      <c r="AN158"/>
      <c r="AO158"/>
      <c r="AP158"/>
      <c r="AQ158"/>
      <c r="AR158"/>
      <c r="AS158"/>
      <c r="AT158"/>
    </row>
    <row r="159" spans="3:46" s="1" customFormat="1" ht="12.75">
      <c r="C159" s="18"/>
      <c r="D159" s="18"/>
      <c r="E159" s="18"/>
      <c r="F159" s="19"/>
      <c r="G159" s="19"/>
      <c r="H159" s="20"/>
      <c r="I159" s="63"/>
      <c r="J159" s="4"/>
      <c r="K159" s="10"/>
      <c r="L159" s="13" t="str">
        <f>"Mitigation Check 2: &gt; "&amp;TRUNC($E$3,0)&amp;$F$4</f>
        <v>Mitigation Check 2: &gt; 2 AF/T:</v>
      </c>
      <c r="M159" s="11">
        <f aca="true" t="shared" si="93" ref="M159:W159">M153-M152</f>
        <v>0</v>
      </c>
      <c r="N159" s="11">
        <f t="shared" si="93"/>
        <v>0</v>
      </c>
      <c r="O159" s="11">
        <f t="shared" si="93"/>
        <v>0</v>
      </c>
      <c r="P159" s="11">
        <f t="shared" si="93"/>
        <v>0</v>
      </c>
      <c r="Q159" s="11">
        <f t="shared" si="93"/>
        <v>0</v>
      </c>
      <c r="R159" s="11">
        <f t="shared" si="93"/>
        <v>0</v>
      </c>
      <c r="S159" s="11">
        <f t="shared" si="93"/>
        <v>0</v>
      </c>
      <c r="T159" s="11">
        <f t="shared" si="93"/>
        <v>0</v>
      </c>
      <c r="U159" s="11">
        <f t="shared" si="93"/>
        <v>0</v>
      </c>
      <c r="V159" s="11">
        <f t="shared" si="93"/>
        <v>0</v>
      </c>
      <c r="W159" s="33">
        <f t="shared" si="93"/>
        <v>0</v>
      </c>
      <c r="X159"/>
      <c r="Y159"/>
      <c r="Z159" s="63"/>
      <c r="AA159" s="12" t="s">
        <v>30</v>
      </c>
      <c r="AB159" s="24">
        <f aca="true" t="shared" si="94" ref="AB159:AL159">IF(M159&gt;$E$3,1,0)</f>
        <v>0</v>
      </c>
      <c r="AC159" s="24">
        <f t="shared" si="94"/>
        <v>0</v>
      </c>
      <c r="AD159" s="24">
        <f t="shared" si="94"/>
        <v>0</v>
      </c>
      <c r="AE159" s="24">
        <f t="shared" si="94"/>
        <v>0</v>
      </c>
      <c r="AF159" s="24">
        <f t="shared" si="94"/>
        <v>0</v>
      </c>
      <c r="AG159" s="24">
        <f t="shared" si="94"/>
        <v>0</v>
      </c>
      <c r="AH159" s="24">
        <f t="shared" si="94"/>
        <v>0</v>
      </c>
      <c r="AI159" s="24">
        <f t="shared" si="94"/>
        <v>0</v>
      </c>
      <c r="AJ159" s="24">
        <f t="shared" si="94"/>
        <v>0</v>
      </c>
      <c r="AK159" s="24">
        <f t="shared" si="94"/>
        <v>0</v>
      </c>
      <c r="AL159" s="32">
        <f t="shared" si="94"/>
        <v>0</v>
      </c>
      <c r="AM159"/>
      <c r="AN159"/>
      <c r="AO159"/>
      <c r="AP159"/>
      <c r="AQ159"/>
      <c r="AR159"/>
      <c r="AS159"/>
      <c r="AT159"/>
    </row>
    <row r="160" spans="3:46" s="1" customFormat="1" ht="12.75">
      <c r="C160" s="18"/>
      <c r="D160" s="18"/>
      <c r="E160" s="18"/>
      <c r="F160" s="19"/>
      <c r="G160" s="19"/>
      <c r="H160" s="20"/>
      <c r="I160" s="63"/>
      <c r="J160" s="4"/>
      <c r="K160" s="10"/>
      <c r="L160" s="12" t="s">
        <v>85</v>
      </c>
      <c r="M160" s="23">
        <f>IF($X153=0,0,(M153/$X153))</f>
        <v>0</v>
      </c>
      <c r="N160" s="23">
        <f aca="true" t="shared" si="95" ref="N160:W160">IF($X153=0,0,(N153/$X153))</f>
        <v>0</v>
      </c>
      <c r="O160" s="23">
        <f t="shared" si="95"/>
        <v>0</v>
      </c>
      <c r="P160" s="23">
        <f t="shared" si="95"/>
        <v>0</v>
      </c>
      <c r="Q160" s="23">
        <f t="shared" si="95"/>
        <v>0</v>
      </c>
      <c r="R160" s="23">
        <f t="shared" si="95"/>
        <v>0</v>
      </c>
      <c r="S160" s="23">
        <f t="shared" si="95"/>
        <v>0</v>
      </c>
      <c r="T160" s="23">
        <f t="shared" si="95"/>
        <v>0</v>
      </c>
      <c r="U160" s="23">
        <f t="shared" si="95"/>
        <v>0</v>
      </c>
      <c r="V160" s="23">
        <f t="shared" si="95"/>
        <v>0</v>
      </c>
      <c r="W160" s="34">
        <f t="shared" si="95"/>
        <v>0</v>
      </c>
      <c r="X160"/>
      <c r="Y160"/>
      <c r="Z160" s="64"/>
      <c r="AA160" s="38" t="s">
        <v>30</v>
      </c>
      <c r="AB160" s="75">
        <f aca="true" t="shared" si="96" ref="AB160:AL160">IF(M160&gt;0.1,1,0)</f>
        <v>0</v>
      </c>
      <c r="AC160" s="75">
        <f t="shared" si="96"/>
        <v>0</v>
      </c>
      <c r="AD160" s="75">
        <f t="shared" si="96"/>
        <v>0</v>
      </c>
      <c r="AE160" s="75">
        <f t="shared" si="96"/>
        <v>0</v>
      </c>
      <c r="AF160" s="75">
        <f t="shared" si="96"/>
        <v>0</v>
      </c>
      <c r="AG160" s="75">
        <f t="shared" si="96"/>
        <v>0</v>
      </c>
      <c r="AH160" s="75">
        <f t="shared" si="96"/>
        <v>0</v>
      </c>
      <c r="AI160" s="75">
        <f t="shared" si="96"/>
        <v>0</v>
      </c>
      <c r="AJ160" s="75">
        <f t="shared" si="96"/>
        <v>0</v>
      </c>
      <c r="AK160" s="75">
        <f t="shared" si="96"/>
        <v>0</v>
      </c>
      <c r="AL160" s="76">
        <f t="shared" si="96"/>
        <v>0</v>
      </c>
      <c r="AM160"/>
      <c r="AN160"/>
      <c r="AO160"/>
      <c r="AP160"/>
      <c r="AQ160"/>
      <c r="AR160"/>
      <c r="AS160"/>
      <c r="AT160"/>
    </row>
    <row r="161" spans="3:46" s="1" customFormat="1" ht="12.75">
      <c r="C161" s="18"/>
      <c r="D161" s="18"/>
      <c r="E161" s="18"/>
      <c r="F161" s="19"/>
      <c r="G161" s="19"/>
      <c r="H161" s="20"/>
      <c r="I161" s="63"/>
      <c r="J161" s="4"/>
      <c r="K161" s="10"/>
      <c r="L161" s="12" t="s">
        <v>31</v>
      </c>
      <c r="M161" s="10" t="str">
        <f aca="true" t="shared" si="97" ref="M161:W161">IF(SUM(AB158,AB159,AB160)=3,"YES","NO")</f>
        <v>NO</v>
      </c>
      <c r="N161" s="10" t="str">
        <f t="shared" si="97"/>
        <v>NO</v>
      </c>
      <c r="O161" s="10" t="str">
        <f t="shared" si="97"/>
        <v>NO</v>
      </c>
      <c r="P161" s="10" t="str">
        <f t="shared" si="97"/>
        <v>NO</v>
      </c>
      <c r="Q161" s="10" t="str">
        <f t="shared" si="97"/>
        <v>NO</v>
      </c>
      <c r="R161" s="10" t="str">
        <f t="shared" si="97"/>
        <v>NO</v>
      </c>
      <c r="S161" s="10" t="str">
        <f t="shared" si="97"/>
        <v>NO</v>
      </c>
      <c r="T161" s="10" t="str">
        <f t="shared" si="97"/>
        <v>NO</v>
      </c>
      <c r="U161" s="10" t="str">
        <f t="shared" si="97"/>
        <v>NO</v>
      </c>
      <c r="V161" s="10" t="str">
        <f t="shared" si="97"/>
        <v>NO</v>
      </c>
      <c r="W161" s="35" t="str">
        <f t="shared" si="97"/>
        <v>NO</v>
      </c>
      <c r="X161"/>
      <c r="Y161"/>
      <c r="AM161"/>
      <c r="AN161"/>
      <c r="AO161"/>
      <c r="AP161"/>
      <c r="AQ161"/>
      <c r="AR161"/>
      <c r="AS161"/>
      <c r="AT161"/>
    </row>
    <row r="162" spans="3:46" s="1" customFormat="1" ht="12.75">
      <c r="C162" s="18"/>
      <c r="D162" s="18"/>
      <c r="E162" s="18"/>
      <c r="F162" s="19"/>
      <c r="G162" s="19"/>
      <c r="H162" s="20"/>
      <c r="I162" s="64"/>
      <c r="J162" s="36"/>
      <c r="K162" s="37"/>
      <c r="L162" s="38" t="s">
        <v>32</v>
      </c>
      <c r="M162" s="8">
        <f aca="true" t="shared" si="98" ref="M162:W162">M153-M152</f>
        <v>0</v>
      </c>
      <c r="N162" s="8">
        <f t="shared" si="98"/>
        <v>0</v>
      </c>
      <c r="O162" s="8">
        <f t="shared" si="98"/>
        <v>0</v>
      </c>
      <c r="P162" s="8">
        <f t="shared" si="98"/>
        <v>0</v>
      </c>
      <c r="Q162" s="8">
        <f t="shared" si="98"/>
        <v>0</v>
      </c>
      <c r="R162" s="8">
        <f t="shared" si="98"/>
        <v>0</v>
      </c>
      <c r="S162" s="8">
        <f t="shared" si="98"/>
        <v>0</v>
      </c>
      <c r="T162" s="8">
        <f t="shared" si="98"/>
        <v>0</v>
      </c>
      <c r="U162" s="8">
        <f t="shared" si="98"/>
        <v>0</v>
      </c>
      <c r="V162" s="8">
        <f t="shared" si="98"/>
        <v>0</v>
      </c>
      <c r="W162" s="39">
        <f t="shared" si="98"/>
        <v>0</v>
      </c>
      <c r="X162"/>
      <c r="Y162"/>
      <c r="AM162"/>
      <c r="AN162"/>
      <c r="AO162"/>
      <c r="AP162"/>
      <c r="AQ162"/>
      <c r="AR162"/>
      <c r="AS162"/>
      <c r="AT162"/>
    </row>
    <row r="163" spans="3:46" s="1" customFormat="1" ht="12.75">
      <c r="C163" s="18"/>
      <c r="D163" s="18"/>
      <c r="E163" s="18"/>
      <c r="F163" s="19"/>
      <c r="G163" s="19"/>
      <c r="H163" s="20"/>
      <c r="J163" s="18"/>
      <c r="L163" s="13"/>
      <c r="M163" s="7"/>
      <c r="N163" s="7"/>
      <c r="O163" s="7"/>
      <c r="P163" s="7"/>
      <c r="Q163" s="7"/>
      <c r="R163" s="7"/>
      <c r="S163" s="7"/>
      <c r="T163" s="7"/>
      <c r="U163" s="7"/>
      <c r="V163" s="7"/>
      <c r="W163" s="7"/>
      <c r="X163"/>
      <c r="Y163"/>
      <c r="AM163"/>
      <c r="AN163"/>
      <c r="AO163"/>
      <c r="AP163"/>
      <c r="AQ163"/>
      <c r="AR163"/>
      <c r="AS163"/>
      <c r="AT163"/>
    </row>
    <row r="164" spans="3:46" s="1" customFormat="1" ht="12.75">
      <c r="C164" s="18"/>
      <c r="D164" s="18"/>
      <c r="E164" s="18"/>
      <c r="F164" s="19"/>
      <c r="G164" s="19"/>
      <c r="H164" s="40" t="s">
        <v>34</v>
      </c>
      <c r="I164" s="62"/>
      <c r="J164" s="2"/>
      <c r="K164" s="2"/>
      <c r="L164" s="29" t="s">
        <v>84</v>
      </c>
      <c r="M164" s="30">
        <f>IF(M156=0,0,IF(M155=0,1,((M156/M155)-1)))</f>
        <v>0</v>
      </c>
      <c r="N164" s="30">
        <f aca="true" t="shared" si="99" ref="N164:W164">IF(N156=0,0,IF(N155=0,1,((N156/N155)-1)))</f>
        <v>0</v>
      </c>
      <c r="O164" s="30">
        <f t="shared" si="99"/>
        <v>0</v>
      </c>
      <c r="P164" s="30">
        <f t="shared" si="99"/>
        <v>0</v>
      </c>
      <c r="Q164" s="30">
        <f t="shared" si="99"/>
        <v>0</v>
      </c>
      <c r="R164" s="30">
        <f t="shared" si="99"/>
        <v>0</v>
      </c>
      <c r="S164" s="30">
        <f t="shared" si="99"/>
        <v>0</v>
      </c>
      <c r="T164" s="30">
        <f t="shared" si="99"/>
        <v>0</v>
      </c>
      <c r="U164" s="30">
        <f t="shared" si="99"/>
        <v>0</v>
      </c>
      <c r="V164" s="30">
        <f t="shared" si="99"/>
        <v>0</v>
      </c>
      <c r="W164" s="31">
        <f t="shared" si="99"/>
        <v>0</v>
      </c>
      <c r="X164" s="25"/>
      <c r="Y164" s="21"/>
      <c r="AM164"/>
      <c r="AN164"/>
      <c r="AO164"/>
      <c r="AP164"/>
      <c r="AQ164"/>
      <c r="AR164"/>
      <c r="AS164"/>
      <c r="AT164"/>
    </row>
    <row r="165" spans="3:46" s="1" customFormat="1" ht="12.75">
      <c r="C165" s="18"/>
      <c r="D165" s="18"/>
      <c r="E165" s="18"/>
      <c r="F165" s="19"/>
      <c r="G165" s="19"/>
      <c r="H165" s="20"/>
      <c r="I165" s="65"/>
      <c r="J165" s="4"/>
      <c r="K165" s="10"/>
      <c r="L165" s="13" t="str">
        <f>"Mitigation Check 2: &gt; "&amp;$E$3&amp;$F$4</f>
        <v>Mitigation Check 2: &gt; 2.01 AF/T:</v>
      </c>
      <c r="M165" s="11">
        <f>M156-M155</f>
        <v>0</v>
      </c>
      <c r="N165" s="11">
        <f aca="true" t="shared" si="100" ref="N165:W165">N156-N155</f>
        <v>0</v>
      </c>
      <c r="O165" s="11">
        <f t="shared" si="100"/>
        <v>0</v>
      </c>
      <c r="P165" s="11">
        <f t="shared" si="100"/>
        <v>0</v>
      </c>
      <c r="Q165" s="11">
        <f t="shared" si="100"/>
        <v>0</v>
      </c>
      <c r="R165" s="11">
        <f t="shared" si="100"/>
        <v>0</v>
      </c>
      <c r="S165" s="11">
        <f t="shared" si="100"/>
        <v>0</v>
      </c>
      <c r="T165" s="11">
        <f t="shared" si="100"/>
        <v>0</v>
      </c>
      <c r="U165" s="11">
        <f t="shared" si="100"/>
        <v>0</v>
      </c>
      <c r="V165" s="11">
        <f t="shared" si="100"/>
        <v>0</v>
      </c>
      <c r="W165" s="33">
        <f t="shared" si="100"/>
        <v>0</v>
      </c>
      <c r="X165" s="25"/>
      <c r="Y165" s="21"/>
      <c r="Z165" s="62"/>
      <c r="AA165" s="29" t="s">
        <v>30</v>
      </c>
      <c r="AB165" s="73">
        <f aca="true" t="shared" si="101" ref="AB165:AL165">IF(M164&gt;0.1,1,0)</f>
        <v>0</v>
      </c>
      <c r="AC165" s="73">
        <f t="shared" si="101"/>
        <v>0</v>
      </c>
      <c r="AD165" s="73">
        <f t="shared" si="101"/>
        <v>0</v>
      </c>
      <c r="AE165" s="73">
        <f t="shared" si="101"/>
        <v>0</v>
      </c>
      <c r="AF165" s="73">
        <f t="shared" si="101"/>
        <v>0</v>
      </c>
      <c r="AG165" s="73">
        <f t="shared" si="101"/>
        <v>0</v>
      </c>
      <c r="AH165" s="73">
        <f t="shared" si="101"/>
        <v>0</v>
      </c>
      <c r="AI165" s="73">
        <f t="shared" si="101"/>
        <v>0</v>
      </c>
      <c r="AJ165" s="73">
        <f t="shared" si="101"/>
        <v>0</v>
      </c>
      <c r="AK165" s="73">
        <f t="shared" si="101"/>
        <v>0</v>
      </c>
      <c r="AL165" s="74">
        <f t="shared" si="101"/>
        <v>0</v>
      </c>
      <c r="AM165"/>
      <c r="AN165"/>
      <c r="AO165"/>
      <c r="AP165"/>
      <c r="AQ165"/>
      <c r="AR165"/>
      <c r="AS165"/>
      <c r="AT165"/>
    </row>
    <row r="166" spans="3:46" s="1" customFormat="1" ht="12.75">
      <c r="C166" s="18"/>
      <c r="D166" s="18"/>
      <c r="E166" s="18"/>
      <c r="F166" s="19"/>
      <c r="G166" s="19"/>
      <c r="H166" s="20"/>
      <c r="I166" s="66"/>
      <c r="J166" s="47"/>
      <c r="K166" s="10"/>
      <c r="L166" s="12"/>
      <c r="M166" s="23"/>
      <c r="N166" s="23"/>
      <c r="O166" s="23"/>
      <c r="P166" s="23"/>
      <c r="Q166" s="23"/>
      <c r="R166" s="23"/>
      <c r="S166" s="23"/>
      <c r="T166" s="23"/>
      <c r="U166" s="23"/>
      <c r="V166" s="23"/>
      <c r="W166" s="34"/>
      <c r="X166" s="25"/>
      <c r="Y166" s="21"/>
      <c r="Z166" s="63"/>
      <c r="AA166" s="12" t="s">
        <v>30</v>
      </c>
      <c r="AB166" s="24">
        <f aca="true" t="shared" si="102" ref="AB166:AL166">IF(M165&gt;$E$3,1,0)</f>
        <v>0</v>
      </c>
      <c r="AC166" s="24">
        <f t="shared" si="102"/>
        <v>0</v>
      </c>
      <c r="AD166" s="24">
        <f t="shared" si="102"/>
        <v>0</v>
      </c>
      <c r="AE166" s="24">
        <f t="shared" si="102"/>
        <v>0</v>
      </c>
      <c r="AF166" s="24">
        <f t="shared" si="102"/>
        <v>0</v>
      </c>
      <c r="AG166" s="24">
        <f t="shared" si="102"/>
        <v>0</v>
      </c>
      <c r="AH166" s="24">
        <f t="shared" si="102"/>
        <v>0</v>
      </c>
      <c r="AI166" s="24">
        <f t="shared" si="102"/>
        <v>0</v>
      </c>
      <c r="AJ166" s="24">
        <f t="shared" si="102"/>
        <v>0</v>
      </c>
      <c r="AK166" s="24">
        <f t="shared" si="102"/>
        <v>0</v>
      </c>
      <c r="AL166" s="32">
        <f t="shared" si="102"/>
        <v>0</v>
      </c>
      <c r="AM166"/>
      <c r="AN166"/>
      <c r="AO166"/>
      <c r="AP166"/>
      <c r="AQ166"/>
      <c r="AR166"/>
      <c r="AS166"/>
      <c r="AT166"/>
    </row>
    <row r="167" spans="3:46" s="1" customFormat="1" ht="12.75">
      <c r="C167" s="18"/>
      <c r="D167" s="18"/>
      <c r="E167" s="18"/>
      <c r="F167" s="19"/>
      <c r="G167" s="19"/>
      <c r="H167" s="20"/>
      <c r="I167" s="65"/>
      <c r="J167" s="4"/>
      <c r="K167" s="10"/>
      <c r="L167" s="12" t="s">
        <v>31</v>
      </c>
      <c r="M167" s="10" t="str">
        <f aca="true" t="shared" si="103" ref="M167:W167">IF(SUM(AB165,AB166)=2,"YES","NO")</f>
        <v>NO</v>
      </c>
      <c r="N167" s="10" t="str">
        <f t="shared" si="103"/>
        <v>NO</v>
      </c>
      <c r="O167" s="10" t="str">
        <f t="shared" si="103"/>
        <v>NO</v>
      </c>
      <c r="P167" s="10" t="str">
        <f t="shared" si="103"/>
        <v>NO</v>
      </c>
      <c r="Q167" s="10" t="str">
        <f t="shared" si="103"/>
        <v>NO</v>
      </c>
      <c r="R167" s="10" t="str">
        <f t="shared" si="103"/>
        <v>NO</v>
      </c>
      <c r="S167" s="10" t="str">
        <f t="shared" si="103"/>
        <v>NO</v>
      </c>
      <c r="T167" s="10" t="str">
        <f t="shared" si="103"/>
        <v>NO</v>
      </c>
      <c r="U167" s="10" t="str">
        <f t="shared" si="103"/>
        <v>NO</v>
      </c>
      <c r="V167" s="10" t="str">
        <f t="shared" si="103"/>
        <v>NO</v>
      </c>
      <c r="W167" s="35" t="str">
        <f t="shared" si="103"/>
        <v>NO</v>
      </c>
      <c r="X167" s="25"/>
      <c r="Y167" s="21"/>
      <c r="Z167" s="64"/>
      <c r="AA167" s="38"/>
      <c r="AB167" s="75"/>
      <c r="AC167" s="75"/>
      <c r="AD167" s="75"/>
      <c r="AE167" s="75"/>
      <c r="AF167" s="75"/>
      <c r="AG167" s="75"/>
      <c r="AH167" s="75"/>
      <c r="AI167" s="75"/>
      <c r="AJ167" s="75"/>
      <c r="AK167" s="75"/>
      <c r="AL167" s="76"/>
      <c r="AM167"/>
      <c r="AN167"/>
      <c r="AO167"/>
      <c r="AP167"/>
      <c r="AQ167"/>
      <c r="AR167"/>
      <c r="AS167"/>
      <c r="AT167"/>
    </row>
    <row r="168" spans="3:46" s="1" customFormat="1" ht="12.75">
      <c r="C168" s="18"/>
      <c r="D168" s="18"/>
      <c r="E168" s="18"/>
      <c r="F168" s="19"/>
      <c r="G168" s="19"/>
      <c r="H168" s="20"/>
      <c r="I168" s="67"/>
      <c r="J168" s="36"/>
      <c r="K168" s="37"/>
      <c r="L168" s="38" t="s">
        <v>32</v>
      </c>
      <c r="M168" s="8">
        <f>M156-M155</f>
        <v>0</v>
      </c>
      <c r="N168" s="8">
        <f aca="true" t="shared" si="104" ref="N168:W168">N156-N155</f>
        <v>0</v>
      </c>
      <c r="O168" s="8">
        <f t="shared" si="104"/>
        <v>0</v>
      </c>
      <c r="P168" s="8">
        <f t="shared" si="104"/>
        <v>0</v>
      </c>
      <c r="Q168" s="8">
        <f t="shared" si="104"/>
        <v>0</v>
      </c>
      <c r="R168" s="8">
        <f t="shared" si="104"/>
        <v>0</v>
      </c>
      <c r="S168" s="8">
        <f t="shared" si="104"/>
        <v>0</v>
      </c>
      <c r="T168" s="8">
        <f t="shared" si="104"/>
        <v>0</v>
      </c>
      <c r="U168" s="8">
        <f t="shared" si="104"/>
        <v>0</v>
      </c>
      <c r="V168" s="8">
        <f t="shared" si="104"/>
        <v>0</v>
      </c>
      <c r="W168" s="39">
        <f t="shared" si="104"/>
        <v>0</v>
      </c>
      <c r="X168" s="25"/>
      <c r="Y168" s="21"/>
      <c r="AM168"/>
      <c r="AN168"/>
      <c r="AO168"/>
      <c r="AP168"/>
      <c r="AQ168"/>
      <c r="AR168"/>
      <c r="AS168"/>
      <c r="AT168"/>
    </row>
    <row r="169" spans="3:46" s="1" customFormat="1" ht="12.75">
      <c r="C169" s="18"/>
      <c r="D169" s="18"/>
      <c r="E169" s="19"/>
      <c r="F169" s="19"/>
      <c r="G169" s="20"/>
      <c r="H169" s="18"/>
      <c r="I169" s="18"/>
      <c r="K169" s="13"/>
      <c r="L169" s="140"/>
      <c r="M169" s="7"/>
      <c r="N169" s="7"/>
      <c r="O169" s="7"/>
      <c r="P169" s="7"/>
      <c r="Q169" s="7"/>
      <c r="R169" s="7"/>
      <c r="S169" s="7"/>
      <c r="T169" s="7"/>
      <c r="U169" s="7"/>
      <c r="V169" s="7"/>
      <c r="W169" s="25"/>
      <c r="X169" s="21"/>
      <c r="AM169"/>
      <c r="AN169"/>
      <c r="AO169"/>
      <c r="AP169"/>
      <c r="AQ169"/>
      <c r="AR169"/>
      <c r="AS169"/>
      <c r="AT169"/>
    </row>
    <row r="170" spans="3:46" s="1" customFormat="1" ht="12.75">
      <c r="C170"/>
      <c r="D170"/>
      <c r="E170" s="41"/>
      <c r="F170" s="43"/>
      <c r="G170" s="9"/>
      <c r="H170" s="42"/>
      <c r="I170" s="44"/>
      <c r="J170"/>
      <c r="K170"/>
      <c r="L170" s="13"/>
      <c r="M170"/>
      <c r="N170"/>
      <c r="O170"/>
      <c r="P170"/>
      <c r="Q170"/>
      <c r="R170"/>
      <c r="S170"/>
      <c r="T170"/>
      <c r="U170"/>
      <c r="V170"/>
      <c r="W170"/>
      <c r="X170"/>
      <c r="Y170"/>
      <c r="AM170"/>
      <c r="AN170"/>
      <c r="AO170"/>
      <c r="AP170"/>
      <c r="AQ170"/>
      <c r="AR170"/>
      <c r="AS170"/>
      <c r="AT170"/>
    </row>
    <row r="171" spans="3:46" s="1" customFormat="1" ht="15.75">
      <c r="C171" s="14" t="s">
        <v>122</v>
      </c>
      <c r="D171"/>
      <c r="E171"/>
      <c r="F171"/>
      <c r="G171"/>
      <c r="H171"/>
      <c r="I171"/>
      <c r="J171"/>
      <c r="K171"/>
      <c r="L171" s="13"/>
      <c r="M171" t="str">
        <f>"Impact by Reach (AF/"&amp;$F$3</f>
        <v>Impact by Reach (AF/Trimester)</v>
      </c>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row>
    <row r="172" spans="3:46" s="1" customFormat="1" ht="12.75">
      <c r="C172" s="2" t="s">
        <v>0</v>
      </c>
      <c r="D172" s="2" t="s">
        <v>1</v>
      </c>
      <c r="E172" s="2" t="s">
        <v>48</v>
      </c>
      <c r="F172" s="2" t="s">
        <v>5</v>
      </c>
      <c r="G172" s="2" t="s">
        <v>6</v>
      </c>
      <c r="H172" s="2" t="s">
        <v>8</v>
      </c>
      <c r="I172" s="198" t="s">
        <v>35</v>
      </c>
      <c r="J172" s="198"/>
      <c r="K172" s="5" t="s">
        <v>10</v>
      </c>
      <c r="L172" s="13"/>
      <c r="M172" s="2" t="s">
        <v>12</v>
      </c>
      <c r="N172" s="2" t="s">
        <v>13</v>
      </c>
      <c r="O172" s="2" t="s">
        <v>14</v>
      </c>
      <c r="P172" s="2" t="s">
        <v>15</v>
      </c>
      <c r="Q172" s="2" t="s">
        <v>16</v>
      </c>
      <c r="R172" s="2" t="s">
        <v>17</v>
      </c>
      <c r="S172" s="2" t="s">
        <v>18</v>
      </c>
      <c r="T172" s="2" t="s">
        <v>19</v>
      </c>
      <c r="U172" s="2" t="s">
        <v>20</v>
      </c>
      <c r="V172" s="2" t="s">
        <v>21</v>
      </c>
      <c r="W172" s="2" t="s">
        <v>22</v>
      </c>
      <c r="X172"/>
      <c r="Y172"/>
      <c r="Z172"/>
      <c r="AA172"/>
      <c r="AB172"/>
      <c r="AC172"/>
      <c r="AD172"/>
      <c r="AE172"/>
      <c r="AF172"/>
      <c r="AG172"/>
      <c r="AH172"/>
      <c r="AI172"/>
      <c r="AJ172"/>
      <c r="AK172"/>
      <c r="AL172"/>
      <c r="AM172"/>
      <c r="AN172"/>
      <c r="AO172"/>
      <c r="AP172"/>
      <c r="AQ172"/>
      <c r="AR172"/>
      <c r="AS172"/>
      <c r="AT172"/>
    </row>
    <row r="173" spans="3:46" s="1" customFormat="1" ht="13.5" thickBot="1">
      <c r="C173" s="3"/>
      <c r="D173" s="3" t="s">
        <v>2</v>
      </c>
      <c r="E173" s="3" t="s">
        <v>3</v>
      </c>
      <c r="F173" s="3" t="s">
        <v>4</v>
      </c>
      <c r="G173" s="3" t="s">
        <v>7</v>
      </c>
      <c r="H173" s="3" t="s">
        <v>9</v>
      </c>
      <c r="I173" s="69" t="s">
        <v>44</v>
      </c>
      <c r="J173" s="68" t="s">
        <v>45</v>
      </c>
      <c r="K173" s="6" t="s">
        <v>11</v>
      </c>
      <c r="L173" s="13"/>
      <c r="M173" s="3" t="s">
        <v>23</v>
      </c>
      <c r="N173" s="3" t="s">
        <v>24</v>
      </c>
      <c r="O173" s="3" t="s">
        <v>25</v>
      </c>
      <c r="P173" s="3" t="s">
        <v>26</v>
      </c>
      <c r="Q173" s="3" t="s">
        <v>27</v>
      </c>
      <c r="R173" s="3" t="s">
        <v>28</v>
      </c>
      <c r="S173" s="3" t="s">
        <v>19</v>
      </c>
      <c r="T173" s="3"/>
      <c r="U173" s="3" t="s">
        <v>21</v>
      </c>
      <c r="V173" s="3"/>
      <c r="W173" s="3" t="s">
        <v>29</v>
      </c>
      <c r="X173"/>
      <c r="Y173"/>
      <c r="Z173"/>
      <c r="AA173"/>
      <c r="AB173"/>
      <c r="AC173"/>
      <c r="AD173"/>
      <c r="AE173"/>
      <c r="AF173"/>
      <c r="AG173"/>
      <c r="AH173"/>
      <c r="AI173"/>
      <c r="AJ173"/>
      <c r="AK173"/>
      <c r="AL173"/>
      <c r="AM173"/>
      <c r="AN173"/>
      <c r="AO173"/>
      <c r="AP173"/>
      <c r="AQ173"/>
      <c r="AR173"/>
      <c r="AS173"/>
      <c r="AT173"/>
    </row>
    <row r="174" spans="3:46" s="1" customFormat="1" ht="16.5" thickTop="1">
      <c r="C174" s="14" t="s">
        <v>123</v>
      </c>
      <c r="D174" s="10"/>
      <c r="E174" s="10"/>
      <c r="F174" s="10"/>
      <c r="G174" s="10"/>
      <c r="H174" s="10"/>
      <c r="I174" s="10"/>
      <c r="J174" s="10"/>
      <c r="K174" s="4"/>
      <c r="L174" s="13"/>
      <c r="M174" s="10"/>
      <c r="N174" s="10"/>
      <c r="O174" s="10"/>
      <c r="P174" s="10"/>
      <c r="Q174" s="10"/>
      <c r="R174" s="10"/>
      <c r="S174" s="10"/>
      <c r="T174" s="10"/>
      <c r="U174" s="10"/>
      <c r="V174" s="10"/>
      <c r="W174" s="10"/>
      <c r="X174"/>
      <c r="Y174"/>
      <c r="Z174"/>
      <c r="AA174"/>
      <c r="AB174"/>
      <c r="AC174"/>
      <c r="AD174"/>
      <c r="AE174"/>
      <c r="AF174"/>
      <c r="AG174"/>
      <c r="AH174"/>
      <c r="AI174"/>
      <c r="AJ174"/>
      <c r="AK174"/>
      <c r="AL174"/>
      <c r="AM174"/>
      <c r="AN174"/>
      <c r="AO174"/>
      <c r="AP174"/>
      <c r="AQ174"/>
      <c r="AR174"/>
      <c r="AS174"/>
      <c r="AT174"/>
    </row>
    <row r="175" spans="3:46" s="1" customFormat="1" ht="12.75">
      <c r="C175" s="185"/>
      <c r="D175" s="185"/>
      <c r="E175" s="186"/>
      <c r="F175" s="186"/>
      <c r="G175" s="187"/>
      <c r="H175" s="185"/>
      <c r="I175" s="185"/>
      <c r="J175" s="186"/>
      <c r="K175" s="185"/>
      <c r="L175" s="139" t="s">
        <v>40</v>
      </c>
      <c r="M175" s="77"/>
      <c r="N175" s="78"/>
      <c r="O175" s="78"/>
      <c r="P175" s="78"/>
      <c r="Q175" s="78"/>
      <c r="R175" s="78"/>
      <c r="S175" s="78"/>
      <c r="T175" s="78"/>
      <c r="U175" s="78"/>
      <c r="V175" s="78"/>
      <c r="W175" s="79"/>
      <c r="X175" s="22">
        <f>SUM(M175:W175)</f>
        <v>0</v>
      </c>
      <c r="Y175" s="21"/>
      <c r="AM175"/>
      <c r="AN175"/>
      <c r="AO175"/>
      <c r="AP175"/>
      <c r="AQ175"/>
      <c r="AR175"/>
      <c r="AS175"/>
      <c r="AT175"/>
    </row>
    <row r="176" spans="3:46" s="1" customFormat="1" ht="12.75">
      <c r="C176"/>
      <c r="D176"/>
      <c r="E176"/>
      <c r="F176"/>
      <c r="G176"/>
      <c r="H176"/>
      <c r="I176"/>
      <c r="J176"/>
      <c r="K176"/>
      <c r="L176" s="139" t="s">
        <v>41</v>
      </c>
      <c r="M176" s="80"/>
      <c r="N176" s="11"/>
      <c r="O176" s="11"/>
      <c r="P176" s="11"/>
      <c r="Q176" s="11"/>
      <c r="R176" s="11"/>
      <c r="S176" s="11"/>
      <c r="T176" s="11"/>
      <c r="U176" s="11"/>
      <c r="V176" s="11"/>
      <c r="W176" s="81"/>
      <c r="X176" s="22">
        <f>SUM(M176:W176)</f>
        <v>0</v>
      </c>
      <c r="AM176"/>
      <c r="AN176"/>
      <c r="AO176"/>
      <c r="AP176"/>
      <c r="AQ176"/>
      <c r="AR176"/>
      <c r="AS176"/>
      <c r="AT176"/>
    </row>
    <row r="177" spans="3:46" s="1" customFormat="1" ht="15.75">
      <c r="C177" s="14" t="s">
        <v>124</v>
      </c>
      <c r="D177"/>
      <c r="E177"/>
      <c r="F177"/>
      <c r="G177"/>
      <c r="H177"/>
      <c r="I177"/>
      <c r="J177" s="70"/>
      <c r="K177"/>
      <c r="L177" s="139"/>
      <c r="M177" s="82"/>
      <c r="N177" s="83"/>
      <c r="O177" s="83"/>
      <c r="P177" s="83"/>
      <c r="Q177" s="83"/>
      <c r="R177" s="83"/>
      <c r="S177" s="83"/>
      <c r="T177" s="83"/>
      <c r="U177" s="83"/>
      <c r="V177" s="83"/>
      <c r="W177" s="84"/>
      <c r="X177"/>
      <c r="Y177"/>
      <c r="Z177"/>
      <c r="AM177"/>
      <c r="AN177"/>
      <c r="AO177"/>
      <c r="AP177"/>
      <c r="AQ177"/>
      <c r="AR177"/>
      <c r="AS177"/>
      <c r="AT177"/>
    </row>
    <row r="178" spans="3:46" s="1" customFormat="1" ht="12.75">
      <c r="C178" s="185">
        <f aca="true" t="shared" si="105" ref="C178:J178">C175</f>
        <v>0</v>
      </c>
      <c r="D178" s="185">
        <f t="shared" si="105"/>
        <v>0</v>
      </c>
      <c r="E178" s="185">
        <f t="shared" si="105"/>
        <v>0</v>
      </c>
      <c r="F178" s="185">
        <f t="shared" si="105"/>
        <v>0</v>
      </c>
      <c r="G178" s="187">
        <f t="shared" si="105"/>
        <v>0</v>
      </c>
      <c r="H178" s="185">
        <f t="shared" si="105"/>
        <v>0</v>
      </c>
      <c r="I178" s="185">
        <f t="shared" si="105"/>
        <v>0</v>
      </c>
      <c r="J178" s="186">
        <f t="shared" si="105"/>
        <v>0</v>
      </c>
      <c r="K178" s="185"/>
      <c r="L178" s="139" t="s">
        <v>42</v>
      </c>
      <c r="M178" s="80"/>
      <c r="N178" s="11"/>
      <c r="O178" s="11"/>
      <c r="P178" s="11"/>
      <c r="Q178" s="11"/>
      <c r="R178" s="11"/>
      <c r="S178" s="11"/>
      <c r="T178" s="11"/>
      <c r="U178" s="11"/>
      <c r="V178" s="11"/>
      <c r="W178" s="81"/>
      <c r="X178" s="22">
        <f>SUM(M178:W178)</f>
        <v>0</v>
      </c>
      <c r="Y178" s="21"/>
      <c r="Z178"/>
      <c r="AM178"/>
      <c r="AN178"/>
      <c r="AO178"/>
      <c r="AP178"/>
      <c r="AQ178"/>
      <c r="AR178"/>
      <c r="AS178"/>
      <c r="AT178"/>
    </row>
    <row r="179" spans="3:46" s="1" customFormat="1" ht="12.75">
      <c r="C179"/>
      <c r="D179"/>
      <c r="E179"/>
      <c r="F179"/>
      <c r="G179"/>
      <c r="H179"/>
      <c r="I179"/>
      <c r="J179"/>
      <c r="K179"/>
      <c r="L179" s="139" t="s">
        <v>43</v>
      </c>
      <c r="M179" s="85"/>
      <c r="N179" s="86"/>
      <c r="O179" s="86"/>
      <c r="P179" s="86"/>
      <c r="Q179" s="86"/>
      <c r="R179" s="86"/>
      <c r="S179" s="86"/>
      <c r="T179" s="86"/>
      <c r="U179" s="86"/>
      <c r="V179" s="86"/>
      <c r="W179" s="87"/>
      <c r="X179" s="22">
        <f>SUM(M179:W179)</f>
        <v>0</v>
      </c>
      <c r="Y179" s="21"/>
      <c r="Z179"/>
      <c r="AM179"/>
      <c r="AN179"/>
      <c r="AO179"/>
      <c r="AP179"/>
      <c r="AQ179"/>
      <c r="AR179"/>
      <c r="AS179"/>
      <c r="AT179"/>
    </row>
    <row r="180" spans="3:46" s="1" customFormat="1" ht="12.75">
      <c r="C180" s="18"/>
      <c r="D180" s="18"/>
      <c r="E180" s="19"/>
      <c r="F180" s="19"/>
      <c r="G180" s="20"/>
      <c r="H180" s="18"/>
      <c r="I180" s="18"/>
      <c r="L180" s="140"/>
      <c r="M180" s="7"/>
      <c r="N180" s="7"/>
      <c r="O180" s="7"/>
      <c r="P180" s="7"/>
      <c r="Q180" s="7"/>
      <c r="R180" s="7"/>
      <c r="S180" s="7"/>
      <c r="T180" s="7"/>
      <c r="U180" s="7"/>
      <c r="V180" s="7"/>
      <c r="W180" s="22"/>
      <c r="AL180"/>
      <c r="AM180"/>
      <c r="AN180"/>
      <c r="AO180"/>
      <c r="AP180"/>
      <c r="AQ180"/>
      <c r="AR180"/>
      <c r="AS180"/>
      <c r="AT180"/>
    </row>
    <row r="181" spans="3:46" s="1" customFormat="1" ht="12.75">
      <c r="C181" s="18"/>
      <c r="D181" s="18"/>
      <c r="E181" s="18"/>
      <c r="F181" s="19"/>
      <c r="G181" s="19"/>
      <c r="H181" s="40" t="s">
        <v>33</v>
      </c>
      <c r="I181" s="62"/>
      <c r="J181" s="2"/>
      <c r="K181" s="2"/>
      <c r="L181" s="29" t="s">
        <v>84</v>
      </c>
      <c r="M181" s="30">
        <f>IF(M176=0,0,IF(M175=0,1,((M176/M175)-1)))</f>
        <v>0</v>
      </c>
      <c r="N181" s="30">
        <f aca="true" t="shared" si="106" ref="N181:W181">IF(N176=0,0,IF(N175=0,1,((N176/N175)-1)))</f>
        <v>0</v>
      </c>
      <c r="O181" s="30">
        <f t="shared" si="106"/>
        <v>0</v>
      </c>
      <c r="P181" s="30">
        <f t="shared" si="106"/>
        <v>0</v>
      </c>
      <c r="Q181" s="30">
        <f t="shared" si="106"/>
        <v>0</v>
      </c>
      <c r="R181" s="30">
        <f t="shared" si="106"/>
        <v>0</v>
      </c>
      <c r="S181" s="30">
        <f t="shared" si="106"/>
        <v>0</v>
      </c>
      <c r="T181" s="30">
        <f t="shared" si="106"/>
        <v>0</v>
      </c>
      <c r="U181" s="30">
        <f t="shared" si="106"/>
        <v>0</v>
      </c>
      <c r="V181" s="30">
        <f t="shared" si="106"/>
        <v>0</v>
      </c>
      <c r="W181" s="31">
        <f t="shared" si="106"/>
        <v>0</v>
      </c>
      <c r="X181"/>
      <c r="Y181"/>
      <c r="Z181" s="62"/>
      <c r="AA181" s="29" t="s">
        <v>30</v>
      </c>
      <c r="AB181" s="73">
        <f aca="true" t="shared" si="107" ref="AB181:AL181">IF(M181&gt;0.1,1,0)</f>
        <v>0</v>
      </c>
      <c r="AC181" s="73">
        <f t="shared" si="107"/>
        <v>0</v>
      </c>
      <c r="AD181" s="73">
        <f t="shared" si="107"/>
        <v>0</v>
      </c>
      <c r="AE181" s="73">
        <f t="shared" si="107"/>
        <v>0</v>
      </c>
      <c r="AF181" s="73">
        <f t="shared" si="107"/>
        <v>0</v>
      </c>
      <c r="AG181" s="73">
        <f t="shared" si="107"/>
        <v>0</v>
      </c>
      <c r="AH181" s="73">
        <f t="shared" si="107"/>
        <v>0</v>
      </c>
      <c r="AI181" s="73">
        <f t="shared" si="107"/>
        <v>0</v>
      </c>
      <c r="AJ181" s="73">
        <f t="shared" si="107"/>
        <v>0</v>
      </c>
      <c r="AK181" s="73">
        <f t="shared" si="107"/>
        <v>0</v>
      </c>
      <c r="AL181" s="74">
        <f t="shared" si="107"/>
        <v>0</v>
      </c>
      <c r="AM181"/>
      <c r="AN181"/>
      <c r="AO181"/>
      <c r="AP181"/>
      <c r="AQ181"/>
      <c r="AR181"/>
      <c r="AS181"/>
      <c r="AT181"/>
    </row>
    <row r="182" spans="3:46" s="1" customFormat="1" ht="12.75">
      <c r="C182" s="18"/>
      <c r="D182" s="18"/>
      <c r="E182" s="18"/>
      <c r="F182" s="19"/>
      <c r="G182" s="19"/>
      <c r="H182" s="20"/>
      <c r="I182" s="63"/>
      <c r="J182" s="4"/>
      <c r="K182" s="10"/>
      <c r="L182" s="13" t="str">
        <f>"Mitigation Check 2: &gt; "&amp;TRUNC($E$3,0)&amp;$F$4</f>
        <v>Mitigation Check 2: &gt; 2 AF/T:</v>
      </c>
      <c r="M182" s="11">
        <f aca="true" t="shared" si="108" ref="M182:W182">M176-M175</f>
        <v>0</v>
      </c>
      <c r="N182" s="11">
        <f t="shared" si="108"/>
        <v>0</v>
      </c>
      <c r="O182" s="11">
        <f t="shared" si="108"/>
        <v>0</v>
      </c>
      <c r="P182" s="11">
        <f t="shared" si="108"/>
        <v>0</v>
      </c>
      <c r="Q182" s="11">
        <f t="shared" si="108"/>
        <v>0</v>
      </c>
      <c r="R182" s="11">
        <f t="shared" si="108"/>
        <v>0</v>
      </c>
      <c r="S182" s="11">
        <f t="shared" si="108"/>
        <v>0</v>
      </c>
      <c r="T182" s="11">
        <f t="shared" si="108"/>
        <v>0</v>
      </c>
      <c r="U182" s="11">
        <f t="shared" si="108"/>
        <v>0</v>
      </c>
      <c r="V182" s="11">
        <f t="shared" si="108"/>
        <v>0</v>
      </c>
      <c r="W182" s="33">
        <f t="shared" si="108"/>
        <v>0</v>
      </c>
      <c r="X182"/>
      <c r="Y182"/>
      <c r="Z182" s="63"/>
      <c r="AA182" s="12" t="s">
        <v>30</v>
      </c>
      <c r="AB182" s="24">
        <f aca="true" t="shared" si="109" ref="AB182:AL182">IF(M182&gt;$E$3,1,0)</f>
        <v>0</v>
      </c>
      <c r="AC182" s="24">
        <f t="shared" si="109"/>
        <v>0</v>
      </c>
      <c r="AD182" s="24">
        <f t="shared" si="109"/>
        <v>0</v>
      </c>
      <c r="AE182" s="24">
        <f t="shared" si="109"/>
        <v>0</v>
      </c>
      <c r="AF182" s="24">
        <f t="shared" si="109"/>
        <v>0</v>
      </c>
      <c r="AG182" s="24">
        <f t="shared" si="109"/>
        <v>0</v>
      </c>
      <c r="AH182" s="24">
        <f t="shared" si="109"/>
        <v>0</v>
      </c>
      <c r="AI182" s="24">
        <f t="shared" si="109"/>
        <v>0</v>
      </c>
      <c r="AJ182" s="24">
        <f t="shared" si="109"/>
        <v>0</v>
      </c>
      <c r="AK182" s="24">
        <f t="shared" si="109"/>
        <v>0</v>
      </c>
      <c r="AL182" s="32">
        <f t="shared" si="109"/>
        <v>0</v>
      </c>
      <c r="AM182"/>
      <c r="AN182"/>
      <c r="AO182"/>
      <c r="AP182"/>
      <c r="AQ182"/>
      <c r="AR182"/>
      <c r="AS182"/>
      <c r="AT182"/>
    </row>
    <row r="183" spans="3:46" s="1" customFormat="1" ht="12.75">
      <c r="C183" s="18"/>
      <c r="D183" s="18"/>
      <c r="E183" s="18"/>
      <c r="F183" s="19"/>
      <c r="G183" s="19"/>
      <c r="H183" s="20"/>
      <c r="I183" s="63"/>
      <c r="J183" s="4"/>
      <c r="K183" s="10"/>
      <c r="L183" s="12" t="s">
        <v>85</v>
      </c>
      <c r="M183" s="23">
        <f>IF($X176=0,0,(M176/$X176))</f>
        <v>0</v>
      </c>
      <c r="N183" s="23">
        <f aca="true" t="shared" si="110" ref="N183:W183">IF($X176=0,0,(N176/$X176))</f>
        <v>0</v>
      </c>
      <c r="O183" s="23">
        <f t="shared" si="110"/>
        <v>0</v>
      </c>
      <c r="P183" s="23">
        <f t="shared" si="110"/>
        <v>0</v>
      </c>
      <c r="Q183" s="23">
        <f t="shared" si="110"/>
        <v>0</v>
      </c>
      <c r="R183" s="23">
        <f t="shared" si="110"/>
        <v>0</v>
      </c>
      <c r="S183" s="23">
        <f t="shared" si="110"/>
        <v>0</v>
      </c>
      <c r="T183" s="23">
        <f t="shared" si="110"/>
        <v>0</v>
      </c>
      <c r="U183" s="23">
        <f t="shared" si="110"/>
        <v>0</v>
      </c>
      <c r="V183" s="23">
        <f t="shared" si="110"/>
        <v>0</v>
      </c>
      <c r="W183" s="34">
        <f t="shared" si="110"/>
        <v>0</v>
      </c>
      <c r="X183"/>
      <c r="Y183"/>
      <c r="Z183" s="64"/>
      <c r="AA183" s="38" t="s">
        <v>30</v>
      </c>
      <c r="AB183" s="75">
        <f aca="true" t="shared" si="111" ref="AB183:AL183">IF(M183&gt;0.1,1,0)</f>
        <v>0</v>
      </c>
      <c r="AC183" s="75">
        <f t="shared" si="111"/>
        <v>0</v>
      </c>
      <c r="AD183" s="75">
        <f t="shared" si="111"/>
        <v>0</v>
      </c>
      <c r="AE183" s="75">
        <f t="shared" si="111"/>
        <v>0</v>
      </c>
      <c r="AF183" s="75">
        <f t="shared" si="111"/>
        <v>0</v>
      </c>
      <c r="AG183" s="75">
        <f t="shared" si="111"/>
        <v>0</v>
      </c>
      <c r="AH183" s="75">
        <f t="shared" si="111"/>
        <v>0</v>
      </c>
      <c r="AI183" s="75">
        <f t="shared" si="111"/>
        <v>0</v>
      </c>
      <c r="AJ183" s="75">
        <f t="shared" si="111"/>
        <v>0</v>
      </c>
      <c r="AK183" s="75">
        <f t="shared" si="111"/>
        <v>0</v>
      </c>
      <c r="AL183" s="76">
        <f t="shared" si="111"/>
        <v>0</v>
      </c>
      <c r="AM183"/>
      <c r="AN183"/>
      <c r="AO183"/>
      <c r="AP183"/>
      <c r="AQ183"/>
      <c r="AR183"/>
      <c r="AS183"/>
      <c r="AT183"/>
    </row>
    <row r="184" spans="3:46" s="1" customFormat="1" ht="12.75">
      <c r="C184" s="18"/>
      <c r="D184" s="18"/>
      <c r="E184" s="18"/>
      <c r="F184" s="19"/>
      <c r="G184" s="19"/>
      <c r="H184" s="20"/>
      <c r="I184" s="63"/>
      <c r="J184" s="4"/>
      <c r="K184" s="10"/>
      <c r="L184" s="12" t="s">
        <v>31</v>
      </c>
      <c r="M184" s="10" t="str">
        <f aca="true" t="shared" si="112" ref="M184:W184">IF(SUM(AB181,AB182,AB183)=3,"YES","NO")</f>
        <v>NO</v>
      </c>
      <c r="N184" s="10" t="str">
        <f t="shared" si="112"/>
        <v>NO</v>
      </c>
      <c r="O184" s="10" t="str">
        <f t="shared" si="112"/>
        <v>NO</v>
      </c>
      <c r="P184" s="10" t="str">
        <f t="shared" si="112"/>
        <v>NO</v>
      </c>
      <c r="Q184" s="10" t="str">
        <f t="shared" si="112"/>
        <v>NO</v>
      </c>
      <c r="R184" s="10" t="str">
        <f t="shared" si="112"/>
        <v>NO</v>
      </c>
      <c r="S184" s="10" t="str">
        <f t="shared" si="112"/>
        <v>NO</v>
      </c>
      <c r="T184" s="10" t="str">
        <f t="shared" si="112"/>
        <v>NO</v>
      </c>
      <c r="U184" s="10" t="str">
        <f t="shared" si="112"/>
        <v>NO</v>
      </c>
      <c r="V184" s="10" t="str">
        <f t="shared" si="112"/>
        <v>NO</v>
      </c>
      <c r="W184" s="35" t="str">
        <f t="shared" si="112"/>
        <v>NO</v>
      </c>
      <c r="X184"/>
      <c r="Y184"/>
      <c r="AM184"/>
      <c r="AN184"/>
      <c r="AO184"/>
      <c r="AP184"/>
      <c r="AQ184"/>
      <c r="AR184"/>
      <c r="AS184"/>
      <c r="AT184"/>
    </row>
    <row r="185" spans="3:46" s="1" customFormat="1" ht="12.75">
      <c r="C185" s="18"/>
      <c r="D185" s="18"/>
      <c r="E185" s="18"/>
      <c r="F185" s="19"/>
      <c r="G185" s="19"/>
      <c r="H185" s="20"/>
      <c r="I185" s="64"/>
      <c r="J185" s="36"/>
      <c r="K185" s="37"/>
      <c r="L185" s="38" t="s">
        <v>32</v>
      </c>
      <c r="M185" s="8">
        <f aca="true" t="shared" si="113" ref="M185:W185">M176-M175</f>
        <v>0</v>
      </c>
      <c r="N185" s="8">
        <f t="shared" si="113"/>
        <v>0</v>
      </c>
      <c r="O185" s="8">
        <f t="shared" si="113"/>
        <v>0</v>
      </c>
      <c r="P185" s="8">
        <f t="shared" si="113"/>
        <v>0</v>
      </c>
      <c r="Q185" s="8">
        <f t="shared" si="113"/>
        <v>0</v>
      </c>
      <c r="R185" s="8">
        <f t="shared" si="113"/>
        <v>0</v>
      </c>
      <c r="S185" s="8">
        <f t="shared" si="113"/>
        <v>0</v>
      </c>
      <c r="T185" s="8">
        <f t="shared" si="113"/>
        <v>0</v>
      </c>
      <c r="U185" s="8">
        <f t="shared" si="113"/>
        <v>0</v>
      </c>
      <c r="V185" s="8">
        <f t="shared" si="113"/>
        <v>0</v>
      </c>
      <c r="W185" s="39">
        <f t="shared" si="113"/>
        <v>0</v>
      </c>
      <c r="X185"/>
      <c r="Y185"/>
      <c r="AM185"/>
      <c r="AN185"/>
      <c r="AO185"/>
      <c r="AP185"/>
      <c r="AQ185"/>
      <c r="AR185"/>
      <c r="AS185"/>
      <c r="AT185"/>
    </row>
    <row r="186" spans="3:46" s="1" customFormat="1" ht="12.75">
      <c r="C186" s="18"/>
      <c r="D186" s="18"/>
      <c r="E186" s="18"/>
      <c r="F186" s="19"/>
      <c r="G186" s="19"/>
      <c r="H186" s="20"/>
      <c r="J186" s="18"/>
      <c r="L186" s="13"/>
      <c r="M186" s="7"/>
      <c r="N186" s="7"/>
      <c r="O186" s="7"/>
      <c r="P186" s="7"/>
      <c r="Q186" s="7"/>
      <c r="R186" s="7"/>
      <c r="S186" s="7"/>
      <c r="T186" s="7"/>
      <c r="U186" s="7"/>
      <c r="V186" s="7"/>
      <c r="W186" s="7"/>
      <c r="X186"/>
      <c r="Y186"/>
      <c r="AM186"/>
      <c r="AN186"/>
      <c r="AO186"/>
      <c r="AP186"/>
      <c r="AQ186"/>
      <c r="AR186"/>
      <c r="AS186"/>
      <c r="AT186"/>
    </row>
    <row r="187" spans="3:46" s="1" customFormat="1" ht="12.75">
      <c r="C187" s="18"/>
      <c r="D187" s="18"/>
      <c r="E187" s="18"/>
      <c r="F187" s="19"/>
      <c r="G187" s="19"/>
      <c r="H187" s="40" t="s">
        <v>34</v>
      </c>
      <c r="I187" s="62"/>
      <c r="J187" s="2"/>
      <c r="K187" s="2"/>
      <c r="L187" s="29" t="s">
        <v>84</v>
      </c>
      <c r="M187" s="30">
        <f>IF(M179=0,0,IF(M178=0,1,((M179/M178)-1)))</f>
        <v>0</v>
      </c>
      <c r="N187" s="30">
        <f aca="true" t="shared" si="114" ref="N187:W187">IF(N179=0,0,IF(N178=0,1,((N179/N178)-1)))</f>
        <v>0</v>
      </c>
      <c r="O187" s="30">
        <f t="shared" si="114"/>
        <v>0</v>
      </c>
      <c r="P187" s="30">
        <f t="shared" si="114"/>
        <v>0</v>
      </c>
      <c r="Q187" s="30">
        <f t="shared" si="114"/>
        <v>0</v>
      </c>
      <c r="R187" s="30">
        <f t="shared" si="114"/>
        <v>0</v>
      </c>
      <c r="S187" s="30">
        <f t="shared" si="114"/>
        <v>0</v>
      </c>
      <c r="T187" s="30">
        <f t="shared" si="114"/>
        <v>0</v>
      </c>
      <c r="U187" s="30">
        <f t="shared" si="114"/>
        <v>0</v>
      </c>
      <c r="V187" s="30">
        <f t="shared" si="114"/>
        <v>0</v>
      </c>
      <c r="W187" s="31">
        <f t="shared" si="114"/>
        <v>0</v>
      </c>
      <c r="X187" s="25"/>
      <c r="Y187" s="21"/>
      <c r="AM187"/>
      <c r="AN187"/>
      <c r="AO187"/>
      <c r="AP187"/>
      <c r="AQ187"/>
      <c r="AR187"/>
      <c r="AS187"/>
      <c r="AT187"/>
    </row>
    <row r="188" spans="3:46" s="1" customFormat="1" ht="12.75">
      <c r="C188" s="18"/>
      <c r="D188" s="18"/>
      <c r="E188" s="18"/>
      <c r="F188" s="19"/>
      <c r="G188" s="19"/>
      <c r="H188" s="20"/>
      <c r="I188" s="65"/>
      <c r="J188" s="4"/>
      <c r="K188" s="10"/>
      <c r="L188" s="13" t="str">
        <f>"Mitigation Check 2: &gt; "&amp;$E$3&amp;$F$4</f>
        <v>Mitigation Check 2: &gt; 2.01 AF/T:</v>
      </c>
      <c r="M188" s="11">
        <f>M179-M178</f>
        <v>0</v>
      </c>
      <c r="N188" s="11">
        <f aca="true" t="shared" si="115" ref="N188:W188">N179-N178</f>
        <v>0</v>
      </c>
      <c r="O188" s="11">
        <f t="shared" si="115"/>
        <v>0</v>
      </c>
      <c r="P188" s="11">
        <f t="shared" si="115"/>
        <v>0</v>
      </c>
      <c r="Q188" s="11">
        <f t="shared" si="115"/>
        <v>0</v>
      </c>
      <c r="R188" s="11">
        <f t="shared" si="115"/>
        <v>0</v>
      </c>
      <c r="S188" s="11">
        <f t="shared" si="115"/>
        <v>0</v>
      </c>
      <c r="T188" s="11">
        <f t="shared" si="115"/>
        <v>0</v>
      </c>
      <c r="U188" s="11">
        <f t="shared" si="115"/>
        <v>0</v>
      </c>
      <c r="V188" s="11">
        <f t="shared" si="115"/>
        <v>0</v>
      </c>
      <c r="W188" s="33">
        <f t="shared" si="115"/>
        <v>0</v>
      </c>
      <c r="X188" s="25"/>
      <c r="Y188" s="21"/>
      <c r="Z188" s="62"/>
      <c r="AA188" s="29" t="s">
        <v>30</v>
      </c>
      <c r="AB188" s="73">
        <f aca="true" t="shared" si="116" ref="AB188:AL188">IF(M187&gt;0.1,1,0)</f>
        <v>0</v>
      </c>
      <c r="AC188" s="73">
        <f t="shared" si="116"/>
        <v>0</v>
      </c>
      <c r="AD188" s="73">
        <f t="shared" si="116"/>
        <v>0</v>
      </c>
      <c r="AE188" s="73">
        <f t="shared" si="116"/>
        <v>0</v>
      </c>
      <c r="AF188" s="73">
        <f t="shared" si="116"/>
        <v>0</v>
      </c>
      <c r="AG188" s="73">
        <f t="shared" si="116"/>
        <v>0</v>
      </c>
      <c r="AH188" s="73">
        <f t="shared" si="116"/>
        <v>0</v>
      </c>
      <c r="AI188" s="73">
        <f t="shared" si="116"/>
        <v>0</v>
      </c>
      <c r="AJ188" s="73">
        <f t="shared" si="116"/>
        <v>0</v>
      </c>
      <c r="AK188" s="73">
        <f t="shared" si="116"/>
        <v>0</v>
      </c>
      <c r="AL188" s="74">
        <f t="shared" si="116"/>
        <v>0</v>
      </c>
      <c r="AM188"/>
      <c r="AN188"/>
      <c r="AO188"/>
      <c r="AP188"/>
      <c r="AQ188"/>
      <c r="AR188"/>
      <c r="AS188"/>
      <c r="AT188"/>
    </row>
    <row r="189" spans="3:46" s="1" customFormat="1" ht="12.75">
      <c r="C189" s="18"/>
      <c r="D189" s="18"/>
      <c r="E189" s="18"/>
      <c r="F189" s="19"/>
      <c r="G189" s="19"/>
      <c r="H189" s="20"/>
      <c r="I189" s="66"/>
      <c r="J189" s="47"/>
      <c r="K189" s="10"/>
      <c r="L189" s="12"/>
      <c r="M189" s="23"/>
      <c r="N189" s="23"/>
      <c r="O189" s="23"/>
      <c r="P189" s="23"/>
      <c r="Q189" s="23"/>
      <c r="R189" s="23"/>
      <c r="S189" s="23"/>
      <c r="T189" s="23"/>
      <c r="U189" s="23"/>
      <c r="V189" s="23"/>
      <c r="W189" s="34"/>
      <c r="X189" s="25"/>
      <c r="Y189" s="21"/>
      <c r="Z189" s="63"/>
      <c r="AA189" s="12" t="s">
        <v>30</v>
      </c>
      <c r="AB189" s="24">
        <f aca="true" t="shared" si="117" ref="AB189:AL189">IF(M188&gt;$E$3,1,0)</f>
        <v>0</v>
      </c>
      <c r="AC189" s="24">
        <f t="shared" si="117"/>
        <v>0</v>
      </c>
      <c r="AD189" s="24">
        <f t="shared" si="117"/>
        <v>0</v>
      </c>
      <c r="AE189" s="24">
        <f t="shared" si="117"/>
        <v>0</v>
      </c>
      <c r="AF189" s="24">
        <f t="shared" si="117"/>
        <v>0</v>
      </c>
      <c r="AG189" s="24">
        <f t="shared" si="117"/>
        <v>0</v>
      </c>
      <c r="AH189" s="24">
        <f t="shared" si="117"/>
        <v>0</v>
      </c>
      <c r="AI189" s="24">
        <f t="shared" si="117"/>
        <v>0</v>
      </c>
      <c r="AJ189" s="24">
        <f t="shared" si="117"/>
        <v>0</v>
      </c>
      <c r="AK189" s="24">
        <f t="shared" si="117"/>
        <v>0</v>
      </c>
      <c r="AL189" s="32">
        <f t="shared" si="117"/>
        <v>0</v>
      </c>
      <c r="AM189"/>
      <c r="AN189"/>
      <c r="AO189"/>
      <c r="AP189"/>
      <c r="AQ189"/>
      <c r="AR189"/>
      <c r="AS189"/>
      <c r="AT189"/>
    </row>
    <row r="190" spans="3:46" s="1" customFormat="1" ht="12.75">
      <c r="C190" s="18"/>
      <c r="D190" s="18"/>
      <c r="E190" s="18"/>
      <c r="F190" s="19"/>
      <c r="G190" s="19"/>
      <c r="H190" s="20"/>
      <c r="I190" s="65"/>
      <c r="J190" s="4"/>
      <c r="K190" s="10"/>
      <c r="L190" s="12" t="s">
        <v>31</v>
      </c>
      <c r="M190" s="10" t="str">
        <f aca="true" t="shared" si="118" ref="M190:W190">IF(SUM(AB188,AB189)=2,"YES","NO")</f>
        <v>NO</v>
      </c>
      <c r="N190" s="10" t="str">
        <f t="shared" si="118"/>
        <v>NO</v>
      </c>
      <c r="O190" s="10" t="str">
        <f t="shared" si="118"/>
        <v>NO</v>
      </c>
      <c r="P190" s="10" t="str">
        <f t="shared" si="118"/>
        <v>NO</v>
      </c>
      <c r="Q190" s="10" t="str">
        <f t="shared" si="118"/>
        <v>NO</v>
      </c>
      <c r="R190" s="10" t="str">
        <f t="shared" si="118"/>
        <v>NO</v>
      </c>
      <c r="S190" s="10" t="str">
        <f t="shared" si="118"/>
        <v>NO</v>
      </c>
      <c r="T190" s="10" t="str">
        <f t="shared" si="118"/>
        <v>NO</v>
      </c>
      <c r="U190" s="10" t="str">
        <f t="shared" si="118"/>
        <v>NO</v>
      </c>
      <c r="V190" s="10" t="str">
        <f t="shared" si="118"/>
        <v>NO</v>
      </c>
      <c r="W190" s="35" t="str">
        <f t="shared" si="118"/>
        <v>NO</v>
      </c>
      <c r="X190" s="25"/>
      <c r="Y190" s="21"/>
      <c r="Z190" s="64"/>
      <c r="AA190" s="38"/>
      <c r="AB190" s="75"/>
      <c r="AC190" s="75"/>
      <c r="AD190" s="75"/>
      <c r="AE190" s="75"/>
      <c r="AF190" s="75"/>
      <c r="AG190" s="75"/>
      <c r="AH190" s="75"/>
      <c r="AI190" s="75"/>
      <c r="AJ190" s="75"/>
      <c r="AK190" s="75"/>
      <c r="AL190" s="76"/>
      <c r="AM190"/>
      <c r="AN190"/>
      <c r="AO190"/>
      <c r="AP190"/>
      <c r="AQ190"/>
      <c r="AR190"/>
      <c r="AS190"/>
      <c r="AT190"/>
    </row>
    <row r="191" spans="3:46" s="1" customFormat="1" ht="12.75">
      <c r="C191" s="18"/>
      <c r="D191" s="18"/>
      <c r="E191" s="18"/>
      <c r="F191" s="19"/>
      <c r="G191" s="19"/>
      <c r="H191" s="20"/>
      <c r="I191" s="67"/>
      <c r="J191" s="36"/>
      <c r="K191" s="37"/>
      <c r="L191" s="38" t="s">
        <v>32</v>
      </c>
      <c r="M191" s="8">
        <f>M179-M178</f>
        <v>0</v>
      </c>
      <c r="N191" s="8">
        <f aca="true" t="shared" si="119" ref="N191:W191">N179-N178</f>
        <v>0</v>
      </c>
      <c r="O191" s="8">
        <f t="shared" si="119"/>
        <v>0</v>
      </c>
      <c r="P191" s="8">
        <f t="shared" si="119"/>
        <v>0</v>
      </c>
      <c r="Q191" s="8">
        <f t="shared" si="119"/>
        <v>0</v>
      </c>
      <c r="R191" s="8">
        <f t="shared" si="119"/>
        <v>0</v>
      </c>
      <c r="S191" s="8">
        <f t="shared" si="119"/>
        <v>0</v>
      </c>
      <c r="T191" s="8">
        <f t="shared" si="119"/>
        <v>0</v>
      </c>
      <c r="U191" s="8">
        <f t="shared" si="119"/>
        <v>0</v>
      </c>
      <c r="V191" s="8">
        <f t="shared" si="119"/>
        <v>0</v>
      </c>
      <c r="W191" s="39">
        <f t="shared" si="119"/>
        <v>0</v>
      </c>
      <c r="X191" s="25"/>
      <c r="Y191" s="21"/>
      <c r="AM191"/>
      <c r="AN191"/>
      <c r="AO191"/>
      <c r="AP191"/>
      <c r="AQ191"/>
      <c r="AR191"/>
      <c r="AS191"/>
      <c r="AT191"/>
    </row>
    <row r="192" spans="3:46" s="1" customFormat="1" ht="12.75">
      <c r="C192" s="18"/>
      <c r="D192" s="18"/>
      <c r="E192" s="18"/>
      <c r="F192" s="19"/>
      <c r="G192" s="19"/>
      <c r="H192" s="20"/>
      <c r="I192" s="4"/>
      <c r="J192" s="4"/>
      <c r="K192" s="10"/>
      <c r="L192" s="12"/>
      <c r="M192" s="11"/>
      <c r="N192" s="11"/>
      <c r="O192" s="11"/>
      <c r="P192" s="11"/>
      <c r="Q192" s="11"/>
      <c r="R192" s="11"/>
      <c r="S192" s="11"/>
      <c r="T192" s="11"/>
      <c r="U192" s="11"/>
      <c r="V192" s="11"/>
      <c r="W192" s="11"/>
      <c r="X192" s="25"/>
      <c r="Y192" s="21"/>
      <c r="AM192"/>
      <c r="AN192"/>
      <c r="AO192"/>
      <c r="AP192"/>
      <c r="AQ192"/>
      <c r="AR192"/>
      <c r="AS192"/>
      <c r="AT192"/>
    </row>
    <row r="193" spans="3:46" s="1" customFormat="1" ht="12.75">
      <c r="C193"/>
      <c r="D193"/>
      <c r="E193" s="41"/>
      <c r="F193" s="43"/>
      <c r="G193" s="9"/>
      <c r="H193" s="42"/>
      <c r="I193" s="44"/>
      <c r="J193"/>
      <c r="K193"/>
      <c r="L193" s="1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row>
    <row r="194" spans="3:46" s="1" customFormat="1" ht="15.75">
      <c r="C194" s="14" t="s">
        <v>125</v>
      </c>
      <c r="D194"/>
      <c r="E194"/>
      <c r="F194"/>
      <c r="G194"/>
      <c r="H194"/>
      <c r="I194"/>
      <c r="J194"/>
      <c r="K194"/>
      <c r="L194" s="13"/>
      <c r="M194" t="str">
        <f>"Impact by Reach (AF/"&amp;$F$3</f>
        <v>Impact by Reach (AF/Trimester)</v>
      </c>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row>
    <row r="195" spans="3:46" s="1" customFormat="1" ht="12.75">
      <c r="C195" s="2" t="s">
        <v>0</v>
      </c>
      <c r="D195" s="2" t="s">
        <v>1</v>
      </c>
      <c r="E195" s="2" t="s">
        <v>48</v>
      </c>
      <c r="F195" s="2" t="s">
        <v>5</v>
      </c>
      <c r="G195" s="2" t="s">
        <v>6</v>
      </c>
      <c r="H195" s="2" t="s">
        <v>8</v>
      </c>
      <c r="I195" s="198" t="s">
        <v>35</v>
      </c>
      <c r="J195" s="198"/>
      <c r="K195" s="5" t="s">
        <v>10</v>
      </c>
      <c r="L195" s="13"/>
      <c r="M195" s="2" t="s">
        <v>12</v>
      </c>
      <c r="N195" s="2" t="s">
        <v>13</v>
      </c>
      <c r="O195" s="2" t="s">
        <v>14</v>
      </c>
      <c r="P195" s="2" t="s">
        <v>15</v>
      </c>
      <c r="Q195" s="2" t="s">
        <v>16</v>
      </c>
      <c r="R195" s="2" t="s">
        <v>17</v>
      </c>
      <c r="S195" s="2" t="s">
        <v>18</v>
      </c>
      <c r="T195" s="2" t="s">
        <v>19</v>
      </c>
      <c r="U195" s="2" t="s">
        <v>20</v>
      </c>
      <c r="V195" s="2" t="s">
        <v>21</v>
      </c>
      <c r="W195" s="2" t="s">
        <v>22</v>
      </c>
      <c r="X195"/>
      <c r="Y195"/>
      <c r="Z195"/>
      <c r="AA195"/>
      <c r="AB195"/>
      <c r="AC195"/>
      <c r="AD195"/>
      <c r="AE195"/>
      <c r="AF195"/>
      <c r="AG195"/>
      <c r="AH195"/>
      <c r="AI195"/>
      <c r="AJ195"/>
      <c r="AK195"/>
      <c r="AL195"/>
      <c r="AM195"/>
      <c r="AN195"/>
      <c r="AO195"/>
      <c r="AP195"/>
      <c r="AQ195"/>
      <c r="AR195"/>
      <c r="AS195"/>
      <c r="AT195"/>
    </row>
    <row r="196" spans="3:46" s="1" customFormat="1" ht="13.5" thickBot="1">
      <c r="C196" s="3"/>
      <c r="D196" s="3" t="s">
        <v>2</v>
      </c>
      <c r="E196" s="3" t="s">
        <v>3</v>
      </c>
      <c r="F196" s="3" t="s">
        <v>4</v>
      </c>
      <c r="G196" s="3" t="s">
        <v>7</v>
      </c>
      <c r="H196" s="3" t="s">
        <v>9</v>
      </c>
      <c r="I196" s="69" t="s">
        <v>44</v>
      </c>
      <c r="J196" s="68" t="s">
        <v>45</v>
      </c>
      <c r="K196" s="6" t="s">
        <v>11</v>
      </c>
      <c r="L196" s="13"/>
      <c r="M196" s="3" t="s">
        <v>23</v>
      </c>
      <c r="N196" s="3" t="s">
        <v>24</v>
      </c>
      <c r="O196" s="3" t="s">
        <v>25</v>
      </c>
      <c r="P196" s="3" t="s">
        <v>26</v>
      </c>
      <c r="Q196" s="3" t="s">
        <v>27</v>
      </c>
      <c r="R196" s="3" t="s">
        <v>28</v>
      </c>
      <c r="S196" s="3" t="s">
        <v>19</v>
      </c>
      <c r="T196" s="3"/>
      <c r="U196" s="3" t="s">
        <v>21</v>
      </c>
      <c r="V196" s="3"/>
      <c r="W196" s="3" t="s">
        <v>29</v>
      </c>
      <c r="X196"/>
      <c r="Y196"/>
      <c r="Z196"/>
      <c r="AA196"/>
      <c r="AB196"/>
      <c r="AC196"/>
      <c r="AD196"/>
      <c r="AE196"/>
      <c r="AF196"/>
      <c r="AG196"/>
      <c r="AH196"/>
      <c r="AI196"/>
      <c r="AJ196"/>
      <c r="AK196"/>
      <c r="AL196"/>
      <c r="AM196"/>
      <c r="AN196"/>
      <c r="AO196"/>
      <c r="AP196"/>
      <c r="AQ196"/>
      <c r="AR196"/>
      <c r="AS196"/>
      <c r="AT196"/>
    </row>
    <row r="197" spans="3:46" s="1" customFormat="1" ht="16.5" thickTop="1">
      <c r="C197" s="14" t="s">
        <v>126</v>
      </c>
      <c r="D197" s="10"/>
      <c r="E197" s="10"/>
      <c r="F197" s="10"/>
      <c r="G197" s="10"/>
      <c r="H197" s="10"/>
      <c r="I197" s="10"/>
      <c r="J197" s="10"/>
      <c r="K197" s="4"/>
      <c r="L197" s="13"/>
      <c r="M197" s="10"/>
      <c r="N197" s="10"/>
      <c r="O197" s="10"/>
      <c r="P197" s="10"/>
      <c r="Q197" s="10"/>
      <c r="R197" s="10"/>
      <c r="S197" s="10"/>
      <c r="T197" s="10"/>
      <c r="U197" s="10"/>
      <c r="V197" s="10"/>
      <c r="W197" s="10"/>
      <c r="X197"/>
      <c r="Y197"/>
      <c r="Z197"/>
      <c r="AA197"/>
      <c r="AB197"/>
      <c r="AC197"/>
      <c r="AD197"/>
      <c r="AE197"/>
      <c r="AF197"/>
      <c r="AG197"/>
      <c r="AH197"/>
      <c r="AI197"/>
      <c r="AJ197"/>
      <c r="AK197"/>
      <c r="AL197"/>
      <c r="AM197"/>
      <c r="AN197"/>
      <c r="AO197"/>
      <c r="AP197"/>
      <c r="AQ197"/>
      <c r="AR197"/>
      <c r="AS197"/>
      <c r="AT197"/>
    </row>
    <row r="198" spans="3:46" s="1" customFormat="1" ht="12.75">
      <c r="C198" s="188"/>
      <c r="D198" s="188"/>
      <c r="E198" s="189"/>
      <c r="F198" s="189"/>
      <c r="G198" s="190"/>
      <c r="H198" s="188"/>
      <c r="I198" s="188"/>
      <c r="J198" s="189"/>
      <c r="K198" s="188"/>
      <c r="L198" s="139" t="s">
        <v>40</v>
      </c>
      <c r="M198" s="77"/>
      <c r="N198" s="78"/>
      <c r="O198" s="78"/>
      <c r="P198" s="78"/>
      <c r="Q198" s="78"/>
      <c r="R198" s="78"/>
      <c r="S198" s="78"/>
      <c r="T198" s="78"/>
      <c r="U198" s="78"/>
      <c r="V198" s="78"/>
      <c r="W198" s="79"/>
      <c r="X198" s="22">
        <f>SUM(M198:W198)</f>
        <v>0</v>
      </c>
      <c r="Y198" s="21"/>
      <c r="AM198"/>
      <c r="AN198"/>
      <c r="AO198"/>
      <c r="AP198"/>
      <c r="AQ198"/>
      <c r="AR198"/>
      <c r="AS198"/>
      <c r="AT198"/>
    </row>
    <row r="199" spans="3:46" s="1" customFormat="1" ht="12.75">
      <c r="C199"/>
      <c r="D199"/>
      <c r="E199"/>
      <c r="F199"/>
      <c r="G199"/>
      <c r="H199"/>
      <c r="I199"/>
      <c r="J199"/>
      <c r="K199"/>
      <c r="L199" s="139" t="s">
        <v>41</v>
      </c>
      <c r="M199" s="80"/>
      <c r="N199" s="11"/>
      <c r="O199" s="11"/>
      <c r="P199" s="11"/>
      <c r="Q199" s="11"/>
      <c r="R199" s="11"/>
      <c r="S199" s="11"/>
      <c r="T199" s="11"/>
      <c r="U199" s="11"/>
      <c r="V199" s="11"/>
      <c r="W199" s="81"/>
      <c r="X199" s="22">
        <f>SUM(M199:W199)</f>
        <v>0</v>
      </c>
      <c r="AM199"/>
      <c r="AN199"/>
      <c r="AO199"/>
      <c r="AP199"/>
      <c r="AQ199"/>
      <c r="AR199"/>
      <c r="AS199"/>
      <c r="AT199"/>
    </row>
    <row r="200" spans="3:46" s="1" customFormat="1" ht="15.75">
      <c r="C200" s="14" t="s">
        <v>127</v>
      </c>
      <c r="D200"/>
      <c r="E200"/>
      <c r="F200"/>
      <c r="G200"/>
      <c r="H200"/>
      <c r="I200"/>
      <c r="J200" s="70"/>
      <c r="K200"/>
      <c r="L200" s="139"/>
      <c r="M200" s="82"/>
      <c r="N200" s="83"/>
      <c r="O200" s="83"/>
      <c r="P200" s="83"/>
      <c r="Q200" s="83"/>
      <c r="R200" s="83"/>
      <c r="S200" s="83"/>
      <c r="T200" s="83"/>
      <c r="U200" s="83"/>
      <c r="V200" s="83"/>
      <c r="W200" s="84"/>
      <c r="X200"/>
      <c r="Y200"/>
      <c r="Z200"/>
      <c r="AM200"/>
      <c r="AN200"/>
      <c r="AO200"/>
      <c r="AP200"/>
      <c r="AQ200"/>
      <c r="AR200"/>
      <c r="AS200"/>
      <c r="AT200"/>
    </row>
    <row r="201" spans="3:46" s="1" customFormat="1" ht="12.75">
      <c r="C201" s="188">
        <f aca="true" t="shared" si="120" ref="C201:J201">C198</f>
        <v>0</v>
      </c>
      <c r="D201" s="188">
        <f t="shared" si="120"/>
        <v>0</v>
      </c>
      <c r="E201" s="188">
        <f t="shared" si="120"/>
        <v>0</v>
      </c>
      <c r="F201" s="188">
        <f t="shared" si="120"/>
        <v>0</v>
      </c>
      <c r="G201" s="190">
        <f t="shared" si="120"/>
        <v>0</v>
      </c>
      <c r="H201" s="188">
        <f t="shared" si="120"/>
        <v>0</v>
      </c>
      <c r="I201" s="188">
        <f t="shared" si="120"/>
        <v>0</v>
      </c>
      <c r="J201" s="189">
        <f t="shared" si="120"/>
        <v>0</v>
      </c>
      <c r="K201" s="188"/>
      <c r="L201" s="139" t="s">
        <v>42</v>
      </c>
      <c r="M201" s="80"/>
      <c r="N201" s="11"/>
      <c r="O201" s="11"/>
      <c r="P201" s="11"/>
      <c r="Q201" s="11"/>
      <c r="R201" s="11"/>
      <c r="S201" s="11"/>
      <c r="T201" s="11"/>
      <c r="U201" s="11"/>
      <c r="V201" s="11"/>
      <c r="W201" s="81"/>
      <c r="X201" s="22">
        <f>SUM(M201:W201)</f>
        <v>0</v>
      </c>
      <c r="Y201" s="21"/>
      <c r="Z201"/>
      <c r="AM201"/>
      <c r="AN201"/>
      <c r="AO201"/>
      <c r="AP201"/>
      <c r="AQ201"/>
      <c r="AR201"/>
      <c r="AS201"/>
      <c r="AT201"/>
    </row>
    <row r="202" spans="3:46" s="1" customFormat="1" ht="12.75">
      <c r="C202"/>
      <c r="D202"/>
      <c r="E202"/>
      <c r="F202"/>
      <c r="G202"/>
      <c r="H202"/>
      <c r="I202"/>
      <c r="J202"/>
      <c r="K202"/>
      <c r="L202" s="139" t="s">
        <v>43</v>
      </c>
      <c r="M202" s="85"/>
      <c r="N202" s="86"/>
      <c r="O202" s="86"/>
      <c r="P202" s="86"/>
      <c r="Q202" s="86"/>
      <c r="R202" s="86"/>
      <c r="S202" s="86"/>
      <c r="T202" s="86"/>
      <c r="U202" s="86"/>
      <c r="V202" s="86"/>
      <c r="W202" s="87"/>
      <c r="X202" s="22">
        <f>SUM(M202:W202)</f>
        <v>0</v>
      </c>
      <c r="Y202" s="21"/>
      <c r="Z202"/>
      <c r="AM202"/>
      <c r="AN202"/>
      <c r="AO202"/>
      <c r="AP202"/>
      <c r="AQ202"/>
      <c r="AR202"/>
      <c r="AS202"/>
      <c r="AT202"/>
    </row>
    <row r="203" spans="3:46" s="1" customFormat="1" ht="12.75">
      <c r="C203" s="18"/>
      <c r="D203" s="18"/>
      <c r="E203" s="19"/>
      <c r="F203" s="19"/>
      <c r="G203" s="20"/>
      <c r="H203" s="18"/>
      <c r="I203" s="18"/>
      <c r="L203" s="140"/>
      <c r="M203" s="7"/>
      <c r="N203" s="7"/>
      <c r="O203" s="7"/>
      <c r="P203" s="7"/>
      <c r="Q203" s="7"/>
      <c r="R203" s="7"/>
      <c r="S203" s="7"/>
      <c r="T203" s="7"/>
      <c r="U203" s="7"/>
      <c r="V203" s="7"/>
      <c r="W203" s="22"/>
      <c r="AM203"/>
      <c r="AN203"/>
      <c r="AO203"/>
      <c r="AP203"/>
      <c r="AQ203"/>
      <c r="AR203"/>
      <c r="AS203"/>
      <c r="AT203"/>
    </row>
    <row r="204" spans="3:46" s="1" customFormat="1" ht="12.75">
      <c r="C204" s="18"/>
      <c r="D204" s="18"/>
      <c r="E204" s="18"/>
      <c r="F204" s="19"/>
      <c r="G204" s="19"/>
      <c r="H204" s="40" t="s">
        <v>33</v>
      </c>
      <c r="I204" s="62"/>
      <c r="J204" s="2"/>
      <c r="K204" s="2"/>
      <c r="L204" s="29" t="s">
        <v>84</v>
      </c>
      <c r="M204" s="30">
        <f>IF(M199=0,0,IF(M198=0,1,((M199/M198)-1)))</f>
        <v>0</v>
      </c>
      <c r="N204" s="30">
        <f aca="true" t="shared" si="121" ref="N204:W204">IF(N199=0,0,IF(N198=0,1,((N199/N198)-1)))</f>
        <v>0</v>
      </c>
      <c r="O204" s="30">
        <f t="shared" si="121"/>
        <v>0</v>
      </c>
      <c r="P204" s="30">
        <f t="shared" si="121"/>
        <v>0</v>
      </c>
      <c r="Q204" s="30">
        <f t="shared" si="121"/>
        <v>0</v>
      </c>
      <c r="R204" s="30">
        <f t="shared" si="121"/>
        <v>0</v>
      </c>
      <c r="S204" s="30">
        <f t="shared" si="121"/>
        <v>0</v>
      </c>
      <c r="T204" s="30">
        <f t="shared" si="121"/>
        <v>0</v>
      </c>
      <c r="U204" s="30">
        <f t="shared" si="121"/>
        <v>0</v>
      </c>
      <c r="V204" s="30">
        <f t="shared" si="121"/>
        <v>0</v>
      </c>
      <c r="W204" s="31">
        <f t="shared" si="121"/>
        <v>0</v>
      </c>
      <c r="X204"/>
      <c r="Y204"/>
      <c r="Z204" s="62"/>
      <c r="AA204" s="29" t="s">
        <v>30</v>
      </c>
      <c r="AB204" s="73">
        <f aca="true" t="shared" si="122" ref="AB204:AL204">IF(M204&gt;0.1,1,0)</f>
        <v>0</v>
      </c>
      <c r="AC204" s="73">
        <f t="shared" si="122"/>
        <v>0</v>
      </c>
      <c r="AD204" s="73">
        <f t="shared" si="122"/>
        <v>0</v>
      </c>
      <c r="AE204" s="73">
        <f t="shared" si="122"/>
        <v>0</v>
      </c>
      <c r="AF204" s="73">
        <f t="shared" si="122"/>
        <v>0</v>
      </c>
      <c r="AG204" s="73">
        <f t="shared" si="122"/>
        <v>0</v>
      </c>
      <c r="AH204" s="73">
        <f t="shared" si="122"/>
        <v>0</v>
      </c>
      <c r="AI204" s="73">
        <f t="shared" si="122"/>
        <v>0</v>
      </c>
      <c r="AJ204" s="73">
        <f t="shared" si="122"/>
        <v>0</v>
      </c>
      <c r="AK204" s="73">
        <f t="shared" si="122"/>
        <v>0</v>
      </c>
      <c r="AL204" s="74">
        <f t="shared" si="122"/>
        <v>0</v>
      </c>
      <c r="AM204"/>
      <c r="AN204"/>
      <c r="AO204"/>
      <c r="AP204"/>
      <c r="AQ204"/>
      <c r="AR204"/>
      <c r="AS204"/>
      <c r="AT204"/>
    </row>
    <row r="205" spans="3:46" s="1" customFormat="1" ht="12.75">
      <c r="C205" s="18"/>
      <c r="D205" s="18"/>
      <c r="E205" s="18"/>
      <c r="F205" s="19"/>
      <c r="G205" s="19"/>
      <c r="H205" s="20"/>
      <c r="I205" s="63"/>
      <c r="J205" s="4"/>
      <c r="K205" s="10"/>
      <c r="L205" s="13" t="str">
        <f>"Mitigation Check 2: &gt; "&amp;TRUNC($E$3,0)&amp;$F$4</f>
        <v>Mitigation Check 2: &gt; 2 AF/T:</v>
      </c>
      <c r="M205" s="11">
        <f aca="true" t="shared" si="123" ref="M205:W205">M199-M198</f>
        <v>0</v>
      </c>
      <c r="N205" s="11">
        <f t="shared" si="123"/>
        <v>0</v>
      </c>
      <c r="O205" s="11">
        <f t="shared" si="123"/>
        <v>0</v>
      </c>
      <c r="P205" s="11">
        <f t="shared" si="123"/>
        <v>0</v>
      </c>
      <c r="Q205" s="11">
        <f t="shared" si="123"/>
        <v>0</v>
      </c>
      <c r="R205" s="11">
        <f t="shared" si="123"/>
        <v>0</v>
      </c>
      <c r="S205" s="11">
        <f t="shared" si="123"/>
        <v>0</v>
      </c>
      <c r="T205" s="11">
        <f t="shared" si="123"/>
        <v>0</v>
      </c>
      <c r="U205" s="11">
        <f t="shared" si="123"/>
        <v>0</v>
      </c>
      <c r="V205" s="11">
        <f t="shared" si="123"/>
        <v>0</v>
      </c>
      <c r="W205" s="33">
        <f t="shared" si="123"/>
        <v>0</v>
      </c>
      <c r="X205"/>
      <c r="Y205"/>
      <c r="Z205" s="63"/>
      <c r="AA205" s="12" t="s">
        <v>30</v>
      </c>
      <c r="AB205" s="24">
        <f aca="true" t="shared" si="124" ref="AB205:AL205">IF(M205&gt;$E$3,1,0)</f>
        <v>0</v>
      </c>
      <c r="AC205" s="24">
        <f t="shared" si="124"/>
        <v>0</v>
      </c>
      <c r="AD205" s="24">
        <f t="shared" si="124"/>
        <v>0</v>
      </c>
      <c r="AE205" s="24">
        <f t="shared" si="124"/>
        <v>0</v>
      </c>
      <c r="AF205" s="24">
        <f t="shared" si="124"/>
        <v>0</v>
      </c>
      <c r="AG205" s="24">
        <f t="shared" si="124"/>
        <v>0</v>
      </c>
      <c r="AH205" s="24">
        <f t="shared" si="124"/>
        <v>0</v>
      </c>
      <c r="AI205" s="24">
        <f t="shared" si="124"/>
        <v>0</v>
      </c>
      <c r="AJ205" s="24">
        <f t="shared" si="124"/>
        <v>0</v>
      </c>
      <c r="AK205" s="24">
        <f t="shared" si="124"/>
        <v>0</v>
      </c>
      <c r="AL205" s="32">
        <f t="shared" si="124"/>
        <v>0</v>
      </c>
      <c r="AM205"/>
      <c r="AN205"/>
      <c r="AO205"/>
      <c r="AP205"/>
      <c r="AQ205"/>
      <c r="AR205"/>
      <c r="AS205"/>
      <c r="AT205"/>
    </row>
    <row r="206" spans="3:46" s="1" customFormat="1" ht="12.75">
      <c r="C206" s="18"/>
      <c r="D206" s="18"/>
      <c r="E206" s="18"/>
      <c r="F206" s="19"/>
      <c r="G206" s="19"/>
      <c r="H206" s="20"/>
      <c r="I206" s="63"/>
      <c r="J206" s="4"/>
      <c r="K206" s="10"/>
      <c r="L206" s="12" t="s">
        <v>85</v>
      </c>
      <c r="M206" s="23">
        <f>IF($X199=0,0,(M199/$X199))</f>
        <v>0</v>
      </c>
      <c r="N206" s="23">
        <f aca="true" t="shared" si="125" ref="N206:W206">IF($X199=0,0,(N199/$X199))</f>
        <v>0</v>
      </c>
      <c r="O206" s="23">
        <f t="shared" si="125"/>
        <v>0</v>
      </c>
      <c r="P206" s="23">
        <f t="shared" si="125"/>
        <v>0</v>
      </c>
      <c r="Q206" s="23">
        <f t="shared" si="125"/>
        <v>0</v>
      </c>
      <c r="R206" s="23">
        <f t="shared" si="125"/>
        <v>0</v>
      </c>
      <c r="S206" s="23">
        <f t="shared" si="125"/>
        <v>0</v>
      </c>
      <c r="T206" s="23">
        <f t="shared" si="125"/>
        <v>0</v>
      </c>
      <c r="U206" s="23">
        <f t="shared" si="125"/>
        <v>0</v>
      </c>
      <c r="V206" s="23">
        <f t="shared" si="125"/>
        <v>0</v>
      </c>
      <c r="W206" s="34">
        <f t="shared" si="125"/>
        <v>0</v>
      </c>
      <c r="X206"/>
      <c r="Y206"/>
      <c r="Z206" s="64"/>
      <c r="AA206" s="38" t="s">
        <v>30</v>
      </c>
      <c r="AB206" s="75">
        <f aca="true" t="shared" si="126" ref="AB206:AL206">IF(M206&gt;0.1,1,0)</f>
        <v>0</v>
      </c>
      <c r="AC206" s="75">
        <f t="shared" si="126"/>
        <v>0</v>
      </c>
      <c r="AD206" s="75">
        <f t="shared" si="126"/>
        <v>0</v>
      </c>
      <c r="AE206" s="75">
        <f t="shared" si="126"/>
        <v>0</v>
      </c>
      <c r="AF206" s="75">
        <f t="shared" si="126"/>
        <v>0</v>
      </c>
      <c r="AG206" s="75">
        <f t="shared" si="126"/>
        <v>0</v>
      </c>
      <c r="AH206" s="75">
        <f t="shared" si="126"/>
        <v>0</v>
      </c>
      <c r="AI206" s="75">
        <f t="shared" si="126"/>
        <v>0</v>
      </c>
      <c r="AJ206" s="75">
        <f t="shared" si="126"/>
        <v>0</v>
      </c>
      <c r="AK206" s="75">
        <f t="shared" si="126"/>
        <v>0</v>
      </c>
      <c r="AL206" s="76">
        <f t="shared" si="126"/>
        <v>0</v>
      </c>
      <c r="AM206"/>
      <c r="AN206"/>
      <c r="AO206"/>
      <c r="AP206"/>
      <c r="AQ206"/>
      <c r="AR206"/>
      <c r="AS206"/>
      <c r="AT206"/>
    </row>
    <row r="207" spans="3:46" s="1" customFormat="1" ht="12.75">
      <c r="C207" s="18"/>
      <c r="D207" s="18"/>
      <c r="E207" s="18"/>
      <c r="F207" s="19"/>
      <c r="G207" s="19"/>
      <c r="H207" s="20"/>
      <c r="I207" s="63"/>
      <c r="J207" s="4"/>
      <c r="K207" s="10"/>
      <c r="L207" s="12" t="s">
        <v>31</v>
      </c>
      <c r="M207" s="10" t="str">
        <f aca="true" t="shared" si="127" ref="M207:W207">IF(SUM(AB204,AB205,AB206)=3,"YES","NO")</f>
        <v>NO</v>
      </c>
      <c r="N207" s="10" t="str">
        <f t="shared" si="127"/>
        <v>NO</v>
      </c>
      <c r="O207" s="10" t="str">
        <f t="shared" si="127"/>
        <v>NO</v>
      </c>
      <c r="P207" s="10" t="str">
        <f t="shared" si="127"/>
        <v>NO</v>
      </c>
      <c r="Q207" s="10" t="str">
        <f t="shared" si="127"/>
        <v>NO</v>
      </c>
      <c r="R207" s="10" t="str">
        <f t="shared" si="127"/>
        <v>NO</v>
      </c>
      <c r="S207" s="10" t="str">
        <f t="shared" si="127"/>
        <v>NO</v>
      </c>
      <c r="T207" s="10" t="str">
        <f t="shared" si="127"/>
        <v>NO</v>
      </c>
      <c r="U207" s="10" t="str">
        <f t="shared" si="127"/>
        <v>NO</v>
      </c>
      <c r="V207" s="10" t="str">
        <f t="shared" si="127"/>
        <v>NO</v>
      </c>
      <c r="W207" s="35" t="str">
        <f t="shared" si="127"/>
        <v>NO</v>
      </c>
      <c r="X207"/>
      <c r="Y207"/>
      <c r="AM207"/>
      <c r="AN207"/>
      <c r="AO207"/>
      <c r="AP207"/>
      <c r="AQ207"/>
      <c r="AR207"/>
      <c r="AS207"/>
      <c r="AT207"/>
    </row>
    <row r="208" spans="3:46" s="1" customFormat="1" ht="12.75">
      <c r="C208" s="18"/>
      <c r="D208" s="18"/>
      <c r="E208" s="18"/>
      <c r="F208" s="19"/>
      <c r="G208" s="19"/>
      <c r="H208" s="20"/>
      <c r="I208" s="64"/>
      <c r="J208" s="36"/>
      <c r="K208" s="37"/>
      <c r="L208" s="38" t="s">
        <v>32</v>
      </c>
      <c r="M208" s="8">
        <f aca="true" t="shared" si="128" ref="M208:W208">M199-M198</f>
        <v>0</v>
      </c>
      <c r="N208" s="8">
        <f t="shared" si="128"/>
        <v>0</v>
      </c>
      <c r="O208" s="8">
        <f t="shared" si="128"/>
        <v>0</v>
      </c>
      <c r="P208" s="8">
        <f t="shared" si="128"/>
        <v>0</v>
      </c>
      <c r="Q208" s="8">
        <f t="shared" si="128"/>
        <v>0</v>
      </c>
      <c r="R208" s="8">
        <f t="shared" si="128"/>
        <v>0</v>
      </c>
      <c r="S208" s="8">
        <f t="shared" si="128"/>
        <v>0</v>
      </c>
      <c r="T208" s="8">
        <f t="shared" si="128"/>
        <v>0</v>
      </c>
      <c r="U208" s="8">
        <f t="shared" si="128"/>
        <v>0</v>
      </c>
      <c r="V208" s="8">
        <f t="shared" si="128"/>
        <v>0</v>
      </c>
      <c r="W208" s="39">
        <f t="shared" si="128"/>
        <v>0</v>
      </c>
      <c r="X208"/>
      <c r="Y208"/>
      <c r="AM208"/>
      <c r="AN208"/>
      <c r="AO208"/>
      <c r="AP208"/>
      <c r="AQ208"/>
      <c r="AR208"/>
      <c r="AS208"/>
      <c r="AT208"/>
    </row>
    <row r="209" spans="3:46" s="1" customFormat="1" ht="12.75">
      <c r="C209" s="18"/>
      <c r="D209" s="18"/>
      <c r="E209" s="18"/>
      <c r="F209" s="19"/>
      <c r="G209" s="19"/>
      <c r="H209" s="20"/>
      <c r="J209" s="18"/>
      <c r="L209" s="13"/>
      <c r="M209" s="7"/>
      <c r="N209" s="7"/>
      <c r="O209" s="7"/>
      <c r="P209" s="7"/>
      <c r="Q209" s="7"/>
      <c r="R209" s="7"/>
      <c r="S209" s="7"/>
      <c r="T209" s="7"/>
      <c r="U209" s="7"/>
      <c r="V209" s="7"/>
      <c r="W209" s="7"/>
      <c r="X209"/>
      <c r="Y209"/>
      <c r="AM209"/>
      <c r="AN209"/>
      <c r="AO209"/>
      <c r="AP209"/>
      <c r="AQ209"/>
      <c r="AR209"/>
      <c r="AS209"/>
      <c r="AT209"/>
    </row>
    <row r="210" spans="3:46" s="1" customFormat="1" ht="12.75">
      <c r="C210" s="18"/>
      <c r="D210" s="18"/>
      <c r="E210" s="18"/>
      <c r="F210" s="19"/>
      <c r="G210" s="19"/>
      <c r="H210" s="40" t="s">
        <v>34</v>
      </c>
      <c r="I210" s="62"/>
      <c r="J210" s="2"/>
      <c r="K210" s="2"/>
      <c r="L210" s="29" t="s">
        <v>84</v>
      </c>
      <c r="M210" s="30">
        <f>IF(M202=0,0,IF(M201=0,1,((M202/M201)-1)))</f>
        <v>0</v>
      </c>
      <c r="N210" s="30">
        <f aca="true" t="shared" si="129" ref="N210:W210">IF(N202=0,0,IF(N201=0,1,((N202/N201)-1)))</f>
        <v>0</v>
      </c>
      <c r="O210" s="30">
        <f t="shared" si="129"/>
        <v>0</v>
      </c>
      <c r="P210" s="30">
        <f t="shared" si="129"/>
        <v>0</v>
      </c>
      <c r="Q210" s="30">
        <f t="shared" si="129"/>
        <v>0</v>
      </c>
      <c r="R210" s="30">
        <f t="shared" si="129"/>
        <v>0</v>
      </c>
      <c r="S210" s="30">
        <f t="shared" si="129"/>
        <v>0</v>
      </c>
      <c r="T210" s="30">
        <f t="shared" si="129"/>
        <v>0</v>
      </c>
      <c r="U210" s="30">
        <f t="shared" si="129"/>
        <v>0</v>
      </c>
      <c r="V210" s="30">
        <f t="shared" si="129"/>
        <v>0</v>
      </c>
      <c r="W210" s="31">
        <f t="shared" si="129"/>
        <v>0</v>
      </c>
      <c r="X210" s="25"/>
      <c r="Y210" s="21"/>
      <c r="AM210"/>
      <c r="AN210"/>
      <c r="AO210"/>
      <c r="AP210"/>
      <c r="AQ210"/>
      <c r="AR210"/>
      <c r="AS210"/>
      <c r="AT210"/>
    </row>
    <row r="211" spans="3:46" s="1" customFormat="1" ht="12.75">
      <c r="C211" s="18"/>
      <c r="D211" s="18"/>
      <c r="E211" s="18"/>
      <c r="F211" s="19"/>
      <c r="G211" s="19"/>
      <c r="H211" s="20"/>
      <c r="I211" s="65"/>
      <c r="J211" s="4"/>
      <c r="K211" s="10"/>
      <c r="L211" s="13" t="str">
        <f>"Mitigation Check 2: &gt; "&amp;$E$3&amp;$F$4</f>
        <v>Mitigation Check 2: &gt; 2.01 AF/T:</v>
      </c>
      <c r="M211" s="11">
        <f>M202-M201</f>
        <v>0</v>
      </c>
      <c r="N211" s="11">
        <f aca="true" t="shared" si="130" ref="N211:W211">N202-N201</f>
        <v>0</v>
      </c>
      <c r="O211" s="11">
        <f t="shared" si="130"/>
        <v>0</v>
      </c>
      <c r="P211" s="11">
        <f t="shared" si="130"/>
        <v>0</v>
      </c>
      <c r="Q211" s="11">
        <f t="shared" si="130"/>
        <v>0</v>
      </c>
      <c r="R211" s="11">
        <f t="shared" si="130"/>
        <v>0</v>
      </c>
      <c r="S211" s="11">
        <f t="shared" si="130"/>
        <v>0</v>
      </c>
      <c r="T211" s="11">
        <f t="shared" si="130"/>
        <v>0</v>
      </c>
      <c r="U211" s="11">
        <f t="shared" si="130"/>
        <v>0</v>
      </c>
      <c r="V211" s="11">
        <f t="shared" si="130"/>
        <v>0</v>
      </c>
      <c r="W211" s="33">
        <f t="shared" si="130"/>
        <v>0</v>
      </c>
      <c r="X211" s="25"/>
      <c r="Y211" s="21"/>
      <c r="Z211" s="62"/>
      <c r="AA211" s="29" t="s">
        <v>30</v>
      </c>
      <c r="AB211" s="73">
        <f aca="true" t="shared" si="131" ref="AB211:AL211">IF(M210&gt;0.1,1,0)</f>
        <v>0</v>
      </c>
      <c r="AC211" s="73">
        <f t="shared" si="131"/>
        <v>0</v>
      </c>
      <c r="AD211" s="73">
        <f t="shared" si="131"/>
        <v>0</v>
      </c>
      <c r="AE211" s="73">
        <f t="shared" si="131"/>
        <v>0</v>
      </c>
      <c r="AF211" s="73">
        <f t="shared" si="131"/>
        <v>0</v>
      </c>
      <c r="AG211" s="73">
        <f t="shared" si="131"/>
        <v>0</v>
      </c>
      <c r="AH211" s="73">
        <f t="shared" si="131"/>
        <v>0</v>
      </c>
      <c r="AI211" s="73">
        <f t="shared" si="131"/>
        <v>0</v>
      </c>
      <c r="AJ211" s="73">
        <f t="shared" si="131"/>
        <v>0</v>
      </c>
      <c r="AK211" s="73">
        <f t="shared" si="131"/>
        <v>0</v>
      </c>
      <c r="AL211" s="74">
        <f t="shared" si="131"/>
        <v>0</v>
      </c>
      <c r="AM211"/>
      <c r="AN211"/>
      <c r="AO211"/>
      <c r="AP211"/>
      <c r="AQ211"/>
      <c r="AR211"/>
      <c r="AS211"/>
      <c r="AT211"/>
    </row>
    <row r="212" spans="3:46" s="1" customFormat="1" ht="12.75">
      <c r="C212" s="18"/>
      <c r="D212" s="18"/>
      <c r="E212" s="18"/>
      <c r="F212" s="19"/>
      <c r="G212" s="19"/>
      <c r="H212" s="20"/>
      <c r="I212" s="66"/>
      <c r="J212" s="47"/>
      <c r="K212" s="10"/>
      <c r="L212" s="12"/>
      <c r="M212" s="23"/>
      <c r="N212" s="23"/>
      <c r="O212" s="23"/>
      <c r="P212" s="23"/>
      <c r="Q212" s="23"/>
      <c r="R212" s="23"/>
      <c r="S212" s="23"/>
      <c r="T212" s="23"/>
      <c r="U212" s="23"/>
      <c r="V212" s="23"/>
      <c r="W212" s="34"/>
      <c r="X212" s="25"/>
      <c r="Y212" s="21"/>
      <c r="Z212" s="63"/>
      <c r="AA212" s="12" t="s">
        <v>30</v>
      </c>
      <c r="AB212" s="24">
        <f aca="true" t="shared" si="132" ref="AB212:AL212">IF(M211&gt;$E$3,1,0)</f>
        <v>0</v>
      </c>
      <c r="AC212" s="24">
        <f t="shared" si="132"/>
        <v>0</v>
      </c>
      <c r="AD212" s="24">
        <f t="shared" si="132"/>
        <v>0</v>
      </c>
      <c r="AE212" s="24">
        <f t="shared" si="132"/>
        <v>0</v>
      </c>
      <c r="AF212" s="24">
        <f t="shared" si="132"/>
        <v>0</v>
      </c>
      <c r="AG212" s="24">
        <f t="shared" si="132"/>
        <v>0</v>
      </c>
      <c r="AH212" s="24">
        <f t="shared" si="132"/>
        <v>0</v>
      </c>
      <c r="AI212" s="24">
        <f t="shared" si="132"/>
        <v>0</v>
      </c>
      <c r="AJ212" s="24">
        <f t="shared" si="132"/>
        <v>0</v>
      </c>
      <c r="AK212" s="24">
        <f t="shared" si="132"/>
        <v>0</v>
      </c>
      <c r="AL212" s="32">
        <f t="shared" si="132"/>
        <v>0</v>
      </c>
      <c r="AM212"/>
      <c r="AN212"/>
      <c r="AO212"/>
      <c r="AP212"/>
      <c r="AQ212"/>
      <c r="AR212"/>
      <c r="AS212"/>
      <c r="AT212"/>
    </row>
    <row r="213" spans="3:46" s="1" customFormat="1" ht="12.75">
      <c r="C213" s="18"/>
      <c r="D213" s="18"/>
      <c r="E213" s="18"/>
      <c r="F213" s="19"/>
      <c r="G213" s="19"/>
      <c r="H213" s="20"/>
      <c r="I213" s="65"/>
      <c r="J213" s="4"/>
      <c r="K213" s="10"/>
      <c r="L213" s="12" t="s">
        <v>31</v>
      </c>
      <c r="M213" s="10" t="str">
        <f aca="true" t="shared" si="133" ref="M213:W213">IF(SUM(AB211,AB212)=2,"YES","NO")</f>
        <v>NO</v>
      </c>
      <c r="N213" s="10" t="str">
        <f t="shared" si="133"/>
        <v>NO</v>
      </c>
      <c r="O213" s="10" t="str">
        <f t="shared" si="133"/>
        <v>NO</v>
      </c>
      <c r="P213" s="10" t="str">
        <f t="shared" si="133"/>
        <v>NO</v>
      </c>
      <c r="Q213" s="10" t="str">
        <f t="shared" si="133"/>
        <v>NO</v>
      </c>
      <c r="R213" s="10" t="str">
        <f t="shared" si="133"/>
        <v>NO</v>
      </c>
      <c r="S213" s="10" t="str">
        <f t="shared" si="133"/>
        <v>NO</v>
      </c>
      <c r="T213" s="10" t="str">
        <f t="shared" si="133"/>
        <v>NO</v>
      </c>
      <c r="U213" s="10" t="str">
        <f t="shared" si="133"/>
        <v>NO</v>
      </c>
      <c r="V213" s="10" t="str">
        <f t="shared" si="133"/>
        <v>NO</v>
      </c>
      <c r="W213" s="35" t="str">
        <f t="shared" si="133"/>
        <v>NO</v>
      </c>
      <c r="X213" s="25"/>
      <c r="Y213" s="21"/>
      <c r="Z213" s="64"/>
      <c r="AA213" s="38"/>
      <c r="AB213" s="75"/>
      <c r="AC213" s="75"/>
      <c r="AD213" s="75"/>
      <c r="AE213" s="75"/>
      <c r="AF213" s="75"/>
      <c r="AG213" s="75"/>
      <c r="AH213" s="75"/>
      <c r="AI213" s="75"/>
      <c r="AJ213" s="75"/>
      <c r="AK213" s="75"/>
      <c r="AL213" s="76"/>
      <c r="AM213"/>
      <c r="AN213"/>
      <c r="AO213"/>
      <c r="AP213"/>
      <c r="AQ213"/>
      <c r="AR213"/>
      <c r="AS213"/>
      <c r="AT213"/>
    </row>
    <row r="214" spans="3:46" s="1" customFormat="1" ht="12.75">
      <c r="C214" s="18"/>
      <c r="D214" s="18"/>
      <c r="E214" s="18"/>
      <c r="F214" s="19"/>
      <c r="G214" s="19"/>
      <c r="H214" s="20"/>
      <c r="I214" s="67"/>
      <c r="J214" s="36"/>
      <c r="K214" s="37"/>
      <c r="L214" s="38" t="s">
        <v>32</v>
      </c>
      <c r="M214" s="8">
        <f>M202-M201</f>
        <v>0</v>
      </c>
      <c r="N214" s="8">
        <f aca="true" t="shared" si="134" ref="N214:W214">N202-N201</f>
        <v>0</v>
      </c>
      <c r="O214" s="8">
        <f t="shared" si="134"/>
        <v>0</v>
      </c>
      <c r="P214" s="8">
        <f t="shared" si="134"/>
        <v>0</v>
      </c>
      <c r="Q214" s="8">
        <f t="shared" si="134"/>
        <v>0</v>
      </c>
      <c r="R214" s="8">
        <f t="shared" si="134"/>
        <v>0</v>
      </c>
      <c r="S214" s="8">
        <f t="shared" si="134"/>
        <v>0</v>
      </c>
      <c r="T214" s="8">
        <f t="shared" si="134"/>
        <v>0</v>
      </c>
      <c r="U214" s="8">
        <f t="shared" si="134"/>
        <v>0</v>
      </c>
      <c r="V214" s="8">
        <f t="shared" si="134"/>
        <v>0</v>
      </c>
      <c r="W214" s="39">
        <f t="shared" si="134"/>
        <v>0</v>
      </c>
      <c r="X214" s="25"/>
      <c r="Y214" s="21"/>
      <c r="AM214"/>
      <c r="AN214"/>
      <c r="AO214"/>
      <c r="AP214"/>
      <c r="AQ214"/>
      <c r="AR214"/>
      <c r="AS214"/>
      <c r="AT214"/>
    </row>
    <row r="215" spans="3:46" s="1" customFormat="1" ht="12.75">
      <c r="C215" s="18"/>
      <c r="D215" s="18"/>
      <c r="E215" s="19"/>
      <c r="F215" s="19"/>
      <c r="G215" s="20"/>
      <c r="H215" s="18"/>
      <c r="I215" s="18"/>
      <c r="K215" s="13"/>
      <c r="L215" s="140"/>
      <c r="M215" s="7"/>
      <c r="N215" s="7"/>
      <c r="O215" s="7"/>
      <c r="P215" s="7"/>
      <c r="Q215" s="7"/>
      <c r="R215" s="7"/>
      <c r="S215" s="7"/>
      <c r="T215" s="7"/>
      <c r="U215" s="7"/>
      <c r="V215" s="7"/>
      <c r="W215" s="25"/>
      <c r="X215" s="21"/>
      <c r="AM215"/>
      <c r="AN215"/>
      <c r="AO215"/>
      <c r="AP215"/>
      <c r="AQ215"/>
      <c r="AR215"/>
      <c r="AS215"/>
      <c r="AT215"/>
    </row>
    <row r="216" spans="3:46" s="1" customFormat="1" ht="12.75">
      <c r="C216"/>
      <c r="D216"/>
      <c r="E216" s="41"/>
      <c r="F216" s="43"/>
      <c r="G216" s="9"/>
      <c r="H216" s="42"/>
      <c r="I216" s="44"/>
      <c r="J216"/>
      <c r="K216"/>
      <c r="L216" s="13"/>
      <c r="M216"/>
      <c r="N216"/>
      <c r="O216"/>
      <c r="P216"/>
      <c r="Q216"/>
      <c r="R216"/>
      <c r="S216"/>
      <c r="T216"/>
      <c r="U216"/>
      <c r="V216"/>
      <c r="W216"/>
      <c r="X216"/>
      <c r="Y216"/>
      <c r="AM216"/>
      <c r="AN216"/>
      <c r="AO216"/>
      <c r="AP216"/>
      <c r="AQ216"/>
      <c r="AR216"/>
      <c r="AS216"/>
      <c r="AT216"/>
    </row>
    <row r="217" spans="3:46" s="1" customFormat="1" ht="15.75">
      <c r="C217" s="14" t="s">
        <v>128</v>
      </c>
      <c r="D217"/>
      <c r="E217"/>
      <c r="F217"/>
      <c r="G217"/>
      <c r="H217"/>
      <c r="I217"/>
      <c r="J217"/>
      <c r="K217"/>
      <c r="L217" s="13"/>
      <c r="M217" t="str">
        <f>"Impact by Reach (AF/"&amp;$F$3</f>
        <v>Impact by Reach (AF/Trimester)</v>
      </c>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row>
    <row r="218" spans="3:46" s="1" customFormat="1" ht="12.75">
      <c r="C218" s="2" t="s">
        <v>0</v>
      </c>
      <c r="D218" s="2" t="s">
        <v>1</v>
      </c>
      <c r="E218" s="2" t="s">
        <v>48</v>
      </c>
      <c r="F218" s="2" t="s">
        <v>5</v>
      </c>
      <c r="G218" s="2" t="s">
        <v>6</v>
      </c>
      <c r="H218" s="2" t="s">
        <v>8</v>
      </c>
      <c r="I218" s="198" t="s">
        <v>35</v>
      </c>
      <c r="J218" s="198"/>
      <c r="K218" s="5" t="s">
        <v>10</v>
      </c>
      <c r="L218" s="13"/>
      <c r="M218" s="2" t="s">
        <v>12</v>
      </c>
      <c r="N218" s="2" t="s">
        <v>13</v>
      </c>
      <c r="O218" s="2" t="s">
        <v>14</v>
      </c>
      <c r="P218" s="2" t="s">
        <v>15</v>
      </c>
      <c r="Q218" s="2" t="s">
        <v>16</v>
      </c>
      <c r="R218" s="2" t="s">
        <v>17</v>
      </c>
      <c r="S218" s="2" t="s">
        <v>18</v>
      </c>
      <c r="T218" s="2" t="s">
        <v>19</v>
      </c>
      <c r="U218" s="2" t="s">
        <v>20</v>
      </c>
      <c r="V218" s="2" t="s">
        <v>21</v>
      </c>
      <c r="W218" s="2" t="s">
        <v>22</v>
      </c>
      <c r="X218"/>
      <c r="Y218"/>
      <c r="Z218"/>
      <c r="AA218"/>
      <c r="AB218"/>
      <c r="AC218"/>
      <c r="AD218"/>
      <c r="AE218"/>
      <c r="AF218"/>
      <c r="AG218"/>
      <c r="AH218"/>
      <c r="AI218"/>
      <c r="AJ218"/>
      <c r="AK218"/>
      <c r="AL218"/>
      <c r="AM218"/>
      <c r="AN218"/>
      <c r="AO218"/>
      <c r="AP218"/>
      <c r="AQ218"/>
      <c r="AR218"/>
      <c r="AS218"/>
      <c r="AT218"/>
    </row>
    <row r="219" spans="3:46" s="1" customFormat="1" ht="13.5" thickBot="1">
      <c r="C219" s="3"/>
      <c r="D219" s="3" t="s">
        <v>2</v>
      </c>
      <c r="E219" s="3" t="s">
        <v>3</v>
      </c>
      <c r="F219" s="3" t="s">
        <v>4</v>
      </c>
      <c r="G219" s="3" t="s">
        <v>7</v>
      </c>
      <c r="H219" s="3" t="s">
        <v>9</v>
      </c>
      <c r="I219" s="69" t="s">
        <v>44</v>
      </c>
      <c r="J219" s="68" t="s">
        <v>45</v>
      </c>
      <c r="K219" s="6" t="s">
        <v>11</v>
      </c>
      <c r="L219" s="13"/>
      <c r="M219" s="3" t="s">
        <v>23</v>
      </c>
      <c r="N219" s="3" t="s">
        <v>24</v>
      </c>
      <c r="O219" s="3" t="s">
        <v>25</v>
      </c>
      <c r="P219" s="3" t="s">
        <v>26</v>
      </c>
      <c r="Q219" s="3" t="s">
        <v>27</v>
      </c>
      <c r="R219" s="3" t="s">
        <v>28</v>
      </c>
      <c r="S219" s="3" t="s">
        <v>19</v>
      </c>
      <c r="T219" s="3"/>
      <c r="U219" s="3" t="s">
        <v>21</v>
      </c>
      <c r="V219" s="3"/>
      <c r="W219" s="3" t="s">
        <v>29</v>
      </c>
      <c r="X219"/>
      <c r="Y219"/>
      <c r="Z219"/>
      <c r="AA219"/>
      <c r="AB219"/>
      <c r="AC219"/>
      <c r="AD219"/>
      <c r="AE219"/>
      <c r="AF219"/>
      <c r="AG219"/>
      <c r="AH219"/>
      <c r="AI219"/>
      <c r="AJ219"/>
      <c r="AK219"/>
      <c r="AL219"/>
      <c r="AM219"/>
      <c r="AN219"/>
      <c r="AO219"/>
      <c r="AP219"/>
      <c r="AQ219"/>
      <c r="AR219"/>
      <c r="AS219"/>
      <c r="AT219"/>
    </row>
    <row r="220" spans="3:46" s="1" customFormat="1" ht="16.5" thickTop="1">
      <c r="C220" s="14" t="s">
        <v>129</v>
      </c>
      <c r="D220" s="10"/>
      <c r="E220" s="10"/>
      <c r="F220" s="10"/>
      <c r="G220" s="10"/>
      <c r="H220" s="10"/>
      <c r="I220" s="10"/>
      <c r="J220" s="10"/>
      <c r="K220" s="4"/>
      <c r="L220" s="13"/>
      <c r="M220" s="10"/>
      <c r="N220" s="10"/>
      <c r="O220" s="10"/>
      <c r="P220" s="10"/>
      <c r="Q220" s="10"/>
      <c r="R220" s="10"/>
      <c r="S220" s="10"/>
      <c r="T220" s="10"/>
      <c r="U220" s="10"/>
      <c r="V220" s="10"/>
      <c r="W220" s="10"/>
      <c r="X220"/>
      <c r="Y220"/>
      <c r="Z220"/>
      <c r="AA220"/>
      <c r="AB220"/>
      <c r="AC220"/>
      <c r="AD220"/>
      <c r="AE220"/>
      <c r="AF220"/>
      <c r="AG220"/>
      <c r="AH220"/>
      <c r="AI220"/>
      <c r="AJ220"/>
      <c r="AK220"/>
      <c r="AL220"/>
      <c r="AM220"/>
      <c r="AN220"/>
      <c r="AO220"/>
      <c r="AP220"/>
      <c r="AQ220"/>
      <c r="AR220"/>
      <c r="AS220"/>
      <c r="AT220"/>
    </row>
    <row r="221" spans="3:46" s="1" customFormat="1" ht="12.75">
      <c r="C221" s="191"/>
      <c r="D221" s="191"/>
      <c r="E221" s="193"/>
      <c r="F221" s="193"/>
      <c r="G221" s="192"/>
      <c r="H221" s="191"/>
      <c r="I221" s="191"/>
      <c r="J221" s="193"/>
      <c r="K221" s="191"/>
      <c r="L221" s="139" t="s">
        <v>40</v>
      </c>
      <c r="M221" s="77"/>
      <c r="N221" s="78"/>
      <c r="O221" s="78"/>
      <c r="P221" s="78"/>
      <c r="Q221" s="78"/>
      <c r="R221" s="78"/>
      <c r="S221" s="78"/>
      <c r="T221" s="78"/>
      <c r="U221" s="78"/>
      <c r="V221" s="78"/>
      <c r="W221" s="79"/>
      <c r="X221" s="22">
        <f>SUM(M221:W221)</f>
        <v>0</v>
      </c>
      <c r="Y221" s="21"/>
      <c r="AM221"/>
      <c r="AN221"/>
      <c r="AO221"/>
      <c r="AP221"/>
      <c r="AQ221"/>
      <c r="AR221"/>
      <c r="AS221"/>
      <c r="AT221"/>
    </row>
    <row r="222" spans="3:46" s="1" customFormat="1" ht="12.75">
      <c r="C222"/>
      <c r="D222"/>
      <c r="E222"/>
      <c r="F222"/>
      <c r="G222"/>
      <c r="H222"/>
      <c r="I222"/>
      <c r="J222"/>
      <c r="K222"/>
      <c r="L222" s="139" t="s">
        <v>41</v>
      </c>
      <c r="M222" s="80"/>
      <c r="N222" s="11"/>
      <c r="O222" s="11"/>
      <c r="P222" s="11"/>
      <c r="Q222" s="11"/>
      <c r="R222" s="11"/>
      <c r="S222" s="11"/>
      <c r="T222" s="11"/>
      <c r="U222" s="11"/>
      <c r="V222" s="11"/>
      <c r="W222" s="81"/>
      <c r="X222" s="22">
        <f>SUM(M222:W222)</f>
        <v>0</v>
      </c>
      <c r="AM222"/>
      <c r="AN222"/>
      <c r="AO222"/>
      <c r="AP222"/>
      <c r="AQ222"/>
      <c r="AR222"/>
      <c r="AS222"/>
      <c r="AT222"/>
    </row>
    <row r="223" spans="3:46" s="1" customFormat="1" ht="15.75">
      <c r="C223" s="14" t="s">
        <v>130</v>
      </c>
      <c r="D223"/>
      <c r="E223"/>
      <c r="F223"/>
      <c r="G223"/>
      <c r="H223"/>
      <c r="I223"/>
      <c r="J223" s="70"/>
      <c r="K223"/>
      <c r="L223" s="139"/>
      <c r="M223" s="82"/>
      <c r="N223" s="83"/>
      <c r="O223" s="83"/>
      <c r="P223" s="83"/>
      <c r="Q223" s="83"/>
      <c r="R223" s="83"/>
      <c r="S223" s="83"/>
      <c r="T223" s="83"/>
      <c r="U223" s="83"/>
      <c r="V223" s="83"/>
      <c r="W223" s="84"/>
      <c r="X223"/>
      <c r="Y223"/>
      <c r="Z223"/>
      <c r="AM223"/>
      <c r="AN223"/>
      <c r="AO223"/>
      <c r="AP223"/>
      <c r="AQ223"/>
      <c r="AR223"/>
      <c r="AS223"/>
      <c r="AT223"/>
    </row>
    <row r="224" spans="3:46" s="1" customFormat="1" ht="12.75">
      <c r="C224" s="191">
        <f aca="true" t="shared" si="135" ref="C224:J224">C221</f>
        <v>0</v>
      </c>
      <c r="D224" s="191">
        <f t="shared" si="135"/>
        <v>0</v>
      </c>
      <c r="E224" s="191">
        <f t="shared" si="135"/>
        <v>0</v>
      </c>
      <c r="F224" s="191">
        <f t="shared" si="135"/>
        <v>0</v>
      </c>
      <c r="G224" s="192">
        <f t="shared" si="135"/>
        <v>0</v>
      </c>
      <c r="H224" s="191">
        <f t="shared" si="135"/>
        <v>0</v>
      </c>
      <c r="I224" s="191">
        <f t="shared" si="135"/>
        <v>0</v>
      </c>
      <c r="J224" s="193">
        <f t="shared" si="135"/>
        <v>0</v>
      </c>
      <c r="K224" s="191" t="s">
        <v>92</v>
      </c>
      <c r="L224" s="139" t="s">
        <v>42</v>
      </c>
      <c r="M224" s="80"/>
      <c r="N224" s="11"/>
      <c r="O224" s="11"/>
      <c r="P224" s="11"/>
      <c r="Q224" s="11"/>
      <c r="R224" s="11"/>
      <c r="S224" s="11"/>
      <c r="T224" s="11"/>
      <c r="U224" s="11"/>
      <c r="V224" s="11"/>
      <c r="W224" s="81"/>
      <c r="X224" s="22">
        <f>SUM(M224:W224)</f>
        <v>0</v>
      </c>
      <c r="Y224" s="21"/>
      <c r="Z224"/>
      <c r="AM224"/>
      <c r="AN224"/>
      <c r="AO224"/>
      <c r="AP224"/>
      <c r="AQ224"/>
      <c r="AR224"/>
      <c r="AS224"/>
      <c r="AT224"/>
    </row>
    <row r="225" spans="3:46" s="1" customFormat="1" ht="12.75">
      <c r="C225"/>
      <c r="D225"/>
      <c r="E225"/>
      <c r="F225"/>
      <c r="G225"/>
      <c r="H225"/>
      <c r="I225"/>
      <c r="J225"/>
      <c r="K225"/>
      <c r="L225" s="139" t="s">
        <v>43</v>
      </c>
      <c r="M225" s="85"/>
      <c r="N225" s="86"/>
      <c r="O225" s="86"/>
      <c r="P225" s="86"/>
      <c r="Q225" s="86"/>
      <c r="R225" s="86"/>
      <c r="S225" s="86"/>
      <c r="T225" s="86"/>
      <c r="U225" s="86"/>
      <c r="V225" s="86"/>
      <c r="W225" s="87"/>
      <c r="X225" s="22">
        <f>SUM(M225:W225)</f>
        <v>0</v>
      </c>
      <c r="Y225" s="21"/>
      <c r="Z225"/>
      <c r="AM225"/>
      <c r="AN225"/>
      <c r="AO225"/>
      <c r="AP225"/>
      <c r="AQ225"/>
      <c r="AR225"/>
      <c r="AS225"/>
      <c r="AT225"/>
    </row>
    <row r="226" spans="3:46" s="1" customFormat="1" ht="12.75">
      <c r="C226" s="18"/>
      <c r="D226" s="18"/>
      <c r="E226" s="19"/>
      <c r="F226" s="19"/>
      <c r="G226" s="20"/>
      <c r="H226" s="18"/>
      <c r="I226" s="18"/>
      <c r="L226" s="140"/>
      <c r="M226" s="7"/>
      <c r="N226" s="7"/>
      <c r="O226" s="7"/>
      <c r="P226" s="7"/>
      <c r="Q226" s="7"/>
      <c r="R226" s="7"/>
      <c r="S226" s="7"/>
      <c r="T226" s="7"/>
      <c r="U226" s="7"/>
      <c r="V226" s="7"/>
      <c r="W226" s="22"/>
      <c r="AL226"/>
      <c r="AM226"/>
      <c r="AN226"/>
      <c r="AO226"/>
      <c r="AP226"/>
      <c r="AQ226"/>
      <c r="AR226"/>
      <c r="AS226"/>
      <c r="AT226"/>
    </row>
    <row r="227" spans="3:46" s="1" customFormat="1" ht="12.75">
      <c r="C227" s="18"/>
      <c r="D227" s="18"/>
      <c r="E227" s="18"/>
      <c r="F227" s="19"/>
      <c r="G227" s="19"/>
      <c r="H227" s="40" t="s">
        <v>33</v>
      </c>
      <c r="I227" s="62"/>
      <c r="J227" s="2"/>
      <c r="K227" s="2"/>
      <c r="L227" s="29" t="s">
        <v>84</v>
      </c>
      <c r="M227" s="30">
        <f>IF(M222=0,0,IF(M221=0,1,((M222/M221)-1)))</f>
        <v>0</v>
      </c>
      <c r="N227" s="30">
        <f aca="true" t="shared" si="136" ref="N227:W227">IF(N222=0,0,IF(N221=0,1,((N222/N221)-1)))</f>
        <v>0</v>
      </c>
      <c r="O227" s="30">
        <f t="shared" si="136"/>
        <v>0</v>
      </c>
      <c r="P227" s="30">
        <f t="shared" si="136"/>
        <v>0</v>
      </c>
      <c r="Q227" s="30">
        <f t="shared" si="136"/>
        <v>0</v>
      </c>
      <c r="R227" s="30">
        <f t="shared" si="136"/>
        <v>0</v>
      </c>
      <c r="S227" s="30">
        <f t="shared" si="136"/>
        <v>0</v>
      </c>
      <c r="T227" s="30">
        <f t="shared" si="136"/>
        <v>0</v>
      </c>
      <c r="U227" s="30">
        <f t="shared" si="136"/>
        <v>0</v>
      </c>
      <c r="V227" s="30">
        <f t="shared" si="136"/>
        <v>0</v>
      </c>
      <c r="W227" s="31">
        <f t="shared" si="136"/>
        <v>0</v>
      </c>
      <c r="X227"/>
      <c r="Y227"/>
      <c r="Z227" s="62"/>
      <c r="AA227" s="29" t="s">
        <v>30</v>
      </c>
      <c r="AB227" s="73">
        <f aca="true" t="shared" si="137" ref="AB227:AL227">IF(M227&gt;0.1,1,0)</f>
        <v>0</v>
      </c>
      <c r="AC227" s="73">
        <f t="shared" si="137"/>
        <v>0</v>
      </c>
      <c r="AD227" s="73">
        <f t="shared" si="137"/>
        <v>0</v>
      </c>
      <c r="AE227" s="73">
        <f t="shared" si="137"/>
        <v>0</v>
      </c>
      <c r="AF227" s="73">
        <f t="shared" si="137"/>
        <v>0</v>
      </c>
      <c r="AG227" s="73">
        <f t="shared" si="137"/>
        <v>0</v>
      </c>
      <c r="AH227" s="73">
        <f t="shared" si="137"/>
        <v>0</v>
      </c>
      <c r="AI227" s="73">
        <f t="shared" si="137"/>
        <v>0</v>
      </c>
      <c r="AJ227" s="73">
        <f t="shared" si="137"/>
        <v>0</v>
      </c>
      <c r="AK227" s="73">
        <f t="shared" si="137"/>
        <v>0</v>
      </c>
      <c r="AL227" s="74">
        <f t="shared" si="137"/>
        <v>0</v>
      </c>
      <c r="AM227"/>
      <c r="AN227"/>
      <c r="AO227"/>
      <c r="AP227"/>
      <c r="AQ227"/>
      <c r="AR227"/>
      <c r="AS227"/>
      <c r="AT227"/>
    </row>
    <row r="228" spans="3:46" s="1" customFormat="1" ht="12.75">
      <c r="C228" s="18"/>
      <c r="D228" s="18"/>
      <c r="E228" s="18"/>
      <c r="F228" s="19"/>
      <c r="G228" s="19"/>
      <c r="H228" s="20"/>
      <c r="I228" s="63"/>
      <c r="J228" s="4"/>
      <c r="K228" s="10"/>
      <c r="L228" s="13" t="str">
        <f>"Mitigation Check 2: &gt; "&amp;TRUNC($E$3,0)&amp;$F$4</f>
        <v>Mitigation Check 2: &gt; 2 AF/T:</v>
      </c>
      <c r="M228" s="11">
        <f aca="true" t="shared" si="138" ref="M228:W228">M222-M221</f>
        <v>0</v>
      </c>
      <c r="N228" s="11">
        <f t="shared" si="138"/>
        <v>0</v>
      </c>
      <c r="O228" s="11">
        <f t="shared" si="138"/>
        <v>0</v>
      </c>
      <c r="P228" s="11">
        <f t="shared" si="138"/>
        <v>0</v>
      </c>
      <c r="Q228" s="11">
        <f t="shared" si="138"/>
        <v>0</v>
      </c>
      <c r="R228" s="11">
        <f t="shared" si="138"/>
        <v>0</v>
      </c>
      <c r="S228" s="11">
        <f t="shared" si="138"/>
        <v>0</v>
      </c>
      <c r="T228" s="11">
        <f t="shared" si="138"/>
        <v>0</v>
      </c>
      <c r="U228" s="11">
        <f t="shared" si="138"/>
        <v>0</v>
      </c>
      <c r="V228" s="11">
        <f t="shared" si="138"/>
        <v>0</v>
      </c>
      <c r="W228" s="33">
        <f t="shared" si="138"/>
        <v>0</v>
      </c>
      <c r="X228"/>
      <c r="Y228"/>
      <c r="Z228" s="63"/>
      <c r="AA228" s="12" t="s">
        <v>30</v>
      </c>
      <c r="AB228" s="24">
        <f aca="true" t="shared" si="139" ref="AB228:AL228">IF(M228&gt;$E$3,1,0)</f>
        <v>0</v>
      </c>
      <c r="AC228" s="24">
        <f t="shared" si="139"/>
        <v>0</v>
      </c>
      <c r="AD228" s="24">
        <f t="shared" si="139"/>
        <v>0</v>
      </c>
      <c r="AE228" s="24">
        <f t="shared" si="139"/>
        <v>0</v>
      </c>
      <c r="AF228" s="24">
        <f t="shared" si="139"/>
        <v>0</v>
      </c>
      <c r="AG228" s="24">
        <f t="shared" si="139"/>
        <v>0</v>
      </c>
      <c r="AH228" s="24">
        <f t="shared" si="139"/>
        <v>0</v>
      </c>
      <c r="AI228" s="24">
        <f t="shared" si="139"/>
        <v>0</v>
      </c>
      <c r="AJ228" s="24">
        <f t="shared" si="139"/>
        <v>0</v>
      </c>
      <c r="AK228" s="24">
        <f t="shared" si="139"/>
        <v>0</v>
      </c>
      <c r="AL228" s="32">
        <f t="shared" si="139"/>
        <v>0</v>
      </c>
      <c r="AM228"/>
      <c r="AN228"/>
      <c r="AO228"/>
      <c r="AP228"/>
      <c r="AQ228"/>
      <c r="AR228"/>
      <c r="AS228"/>
      <c r="AT228"/>
    </row>
    <row r="229" spans="3:46" s="1" customFormat="1" ht="12.75">
      <c r="C229" s="18"/>
      <c r="D229" s="18"/>
      <c r="E229" s="18"/>
      <c r="F229" s="19"/>
      <c r="G229" s="19"/>
      <c r="H229" s="20"/>
      <c r="I229" s="63"/>
      <c r="J229" s="4"/>
      <c r="K229" s="10"/>
      <c r="L229" s="12" t="s">
        <v>85</v>
      </c>
      <c r="M229" s="23">
        <f>IF($X222=0,0,(M222/$X222))</f>
        <v>0</v>
      </c>
      <c r="N229" s="23">
        <f aca="true" t="shared" si="140" ref="N229:W229">IF($X222=0,0,(N222/$X222))</f>
        <v>0</v>
      </c>
      <c r="O229" s="23">
        <f t="shared" si="140"/>
        <v>0</v>
      </c>
      <c r="P229" s="23">
        <f t="shared" si="140"/>
        <v>0</v>
      </c>
      <c r="Q229" s="23">
        <f t="shared" si="140"/>
        <v>0</v>
      </c>
      <c r="R229" s="23">
        <f t="shared" si="140"/>
        <v>0</v>
      </c>
      <c r="S229" s="23">
        <f t="shared" si="140"/>
        <v>0</v>
      </c>
      <c r="T229" s="23">
        <f t="shared" si="140"/>
        <v>0</v>
      </c>
      <c r="U229" s="23">
        <f t="shared" si="140"/>
        <v>0</v>
      </c>
      <c r="V229" s="23">
        <f t="shared" si="140"/>
        <v>0</v>
      </c>
      <c r="W229" s="34">
        <f t="shared" si="140"/>
        <v>0</v>
      </c>
      <c r="X229"/>
      <c r="Y229"/>
      <c r="Z229" s="64"/>
      <c r="AA229" s="38" t="s">
        <v>30</v>
      </c>
      <c r="AB229" s="75">
        <f aca="true" t="shared" si="141" ref="AB229:AL229">IF(M229&gt;0.1,1,0)</f>
        <v>0</v>
      </c>
      <c r="AC229" s="75">
        <f t="shared" si="141"/>
        <v>0</v>
      </c>
      <c r="AD229" s="75">
        <f t="shared" si="141"/>
        <v>0</v>
      </c>
      <c r="AE229" s="75">
        <f t="shared" si="141"/>
        <v>0</v>
      </c>
      <c r="AF229" s="75">
        <f t="shared" si="141"/>
        <v>0</v>
      </c>
      <c r="AG229" s="75">
        <f t="shared" si="141"/>
        <v>0</v>
      </c>
      <c r="AH229" s="75">
        <f t="shared" si="141"/>
        <v>0</v>
      </c>
      <c r="AI229" s="75">
        <f t="shared" si="141"/>
        <v>0</v>
      </c>
      <c r="AJ229" s="75">
        <f t="shared" si="141"/>
        <v>0</v>
      </c>
      <c r="AK229" s="75">
        <f t="shared" si="141"/>
        <v>0</v>
      </c>
      <c r="AL229" s="76">
        <f t="shared" si="141"/>
        <v>0</v>
      </c>
      <c r="AM229"/>
      <c r="AN229"/>
      <c r="AO229"/>
      <c r="AP229"/>
      <c r="AQ229"/>
      <c r="AR229"/>
      <c r="AS229"/>
      <c r="AT229"/>
    </row>
    <row r="230" spans="3:46" s="1" customFormat="1" ht="12.75">
      <c r="C230" s="18"/>
      <c r="D230" s="18"/>
      <c r="E230" s="18"/>
      <c r="F230" s="19"/>
      <c r="G230" s="19"/>
      <c r="H230" s="20"/>
      <c r="I230" s="63"/>
      <c r="J230" s="4"/>
      <c r="K230" s="10"/>
      <c r="L230" s="12" t="s">
        <v>31</v>
      </c>
      <c r="M230" s="10" t="str">
        <f aca="true" t="shared" si="142" ref="M230:W230">IF(SUM(AB227,AB228,AB229)=3,"YES","NO")</f>
        <v>NO</v>
      </c>
      <c r="N230" s="10" t="str">
        <f t="shared" si="142"/>
        <v>NO</v>
      </c>
      <c r="O230" s="10" t="str">
        <f t="shared" si="142"/>
        <v>NO</v>
      </c>
      <c r="P230" s="10" t="str">
        <f t="shared" si="142"/>
        <v>NO</v>
      </c>
      <c r="Q230" s="10" t="str">
        <f t="shared" si="142"/>
        <v>NO</v>
      </c>
      <c r="R230" s="10" t="str">
        <f t="shared" si="142"/>
        <v>NO</v>
      </c>
      <c r="S230" s="10" t="str">
        <f t="shared" si="142"/>
        <v>NO</v>
      </c>
      <c r="T230" s="10" t="str">
        <f t="shared" si="142"/>
        <v>NO</v>
      </c>
      <c r="U230" s="10" t="str">
        <f t="shared" si="142"/>
        <v>NO</v>
      </c>
      <c r="V230" s="10" t="str">
        <f t="shared" si="142"/>
        <v>NO</v>
      </c>
      <c r="W230" s="35" t="str">
        <f t="shared" si="142"/>
        <v>NO</v>
      </c>
      <c r="X230"/>
      <c r="Y230"/>
      <c r="AM230"/>
      <c r="AN230"/>
      <c r="AO230"/>
      <c r="AP230"/>
      <c r="AQ230"/>
      <c r="AR230"/>
      <c r="AS230"/>
      <c r="AT230"/>
    </row>
    <row r="231" spans="3:46" s="1" customFormat="1" ht="12.75">
      <c r="C231" s="18"/>
      <c r="D231" s="18"/>
      <c r="E231" s="18"/>
      <c r="F231" s="19"/>
      <c r="G231" s="19"/>
      <c r="H231" s="20"/>
      <c r="I231" s="64"/>
      <c r="J231" s="36"/>
      <c r="K231" s="37"/>
      <c r="L231" s="38" t="s">
        <v>32</v>
      </c>
      <c r="M231" s="8">
        <f aca="true" t="shared" si="143" ref="M231:W231">M222-M221</f>
        <v>0</v>
      </c>
      <c r="N231" s="8">
        <f t="shared" si="143"/>
        <v>0</v>
      </c>
      <c r="O231" s="8">
        <f t="shared" si="143"/>
        <v>0</v>
      </c>
      <c r="P231" s="8">
        <f t="shared" si="143"/>
        <v>0</v>
      </c>
      <c r="Q231" s="8">
        <f t="shared" si="143"/>
        <v>0</v>
      </c>
      <c r="R231" s="8">
        <f t="shared" si="143"/>
        <v>0</v>
      </c>
      <c r="S231" s="8">
        <f t="shared" si="143"/>
        <v>0</v>
      </c>
      <c r="T231" s="8">
        <f t="shared" si="143"/>
        <v>0</v>
      </c>
      <c r="U231" s="8">
        <f t="shared" si="143"/>
        <v>0</v>
      </c>
      <c r="V231" s="8">
        <f t="shared" si="143"/>
        <v>0</v>
      </c>
      <c r="W231" s="39">
        <f t="shared" si="143"/>
        <v>0</v>
      </c>
      <c r="X231"/>
      <c r="Y231"/>
      <c r="AM231"/>
      <c r="AN231"/>
      <c r="AO231"/>
      <c r="AP231"/>
      <c r="AQ231"/>
      <c r="AR231"/>
      <c r="AS231"/>
      <c r="AT231"/>
    </row>
    <row r="232" spans="3:46" s="1" customFormat="1" ht="12.75">
      <c r="C232" s="18"/>
      <c r="D232" s="18"/>
      <c r="E232" s="18"/>
      <c r="F232" s="19"/>
      <c r="G232" s="19"/>
      <c r="H232" s="20"/>
      <c r="J232" s="18"/>
      <c r="L232" s="13"/>
      <c r="M232" s="7"/>
      <c r="N232" s="7"/>
      <c r="O232" s="7"/>
      <c r="P232" s="7"/>
      <c r="Q232" s="7"/>
      <c r="R232" s="7"/>
      <c r="S232" s="7"/>
      <c r="T232" s="7"/>
      <c r="U232" s="7"/>
      <c r="V232" s="7"/>
      <c r="W232" s="7"/>
      <c r="X232"/>
      <c r="Y232"/>
      <c r="AM232"/>
      <c r="AN232"/>
      <c r="AO232"/>
      <c r="AP232"/>
      <c r="AQ232"/>
      <c r="AR232"/>
      <c r="AS232"/>
      <c r="AT232"/>
    </row>
    <row r="233" spans="3:46" s="1" customFormat="1" ht="12.75">
      <c r="C233" s="18"/>
      <c r="D233" s="18"/>
      <c r="E233" s="18"/>
      <c r="F233" s="19"/>
      <c r="G233" s="19"/>
      <c r="H233" s="40" t="s">
        <v>34</v>
      </c>
      <c r="I233" s="62"/>
      <c r="J233" s="2"/>
      <c r="K233" s="2"/>
      <c r="L233" s="29" t="s">
        <v>84</v>
      </c>
      <c r="M233" s="30">
        <f>IF(M225=0,0,IF(M224=0,1,((M225/M224)-1)))</f>
        <v>0</v>
      </c>
      <c r="N233" s="30">
        <f aca="true" t="shared" si="144" ref="N233:W233">IF(N225=0,0,IF(N224=0,1,((N225/N224)-1)))</f>
        <v>0</v>
      </c>
      <c r="O233" s="30">
        <f t="shared" si="144"/>
        <v>0</v>
      </c>
      <c r="P233" s="30">
        <f t="shared" si="144"/>
        <v>0</v>
      </c>
      <c r="Q233" s="30">
        <f t="shared" si="144"/>
        <v>0</v>
      </c>
      <c r="R233" s="30">
        <f t="shared" si="144"/>
        <v>0</v>
      </c>
      <c r="S233" s="30">
        <f t="shared" si="144"/>
        <v>0</v>
      </c>
      <c r="T233" s="30">
        <f t="shared" si="144"/>
        <v>0</v>
      </c>
      <c r="U233" s="30">
        <f t="shared" si="144"/>
        <v>0</v>
      </c>
      <c r="V233" s="30">
        <f t="shared" si="144"/>
        <v>0</v>
      </c>
      <c r="W233" s="31">
        <f t="shared" si="144"/>
        <v>0</v>
      </c>
      <c r="X233" s="25"/>
      <c r="Y233" s="21"/>
      <c r="AM233"/>
      <c r="AN233"/>
      <c r="AO233"/>
      <c r="AP233"/>
      <c r="AQ233"/>
      <c r="AR233"/>
      <c r="AS233"/>
      <c r="AT233"/>
    </row>
    <row r="234" spans="3:46" s="1" customFormat="1" ht="12.75">
      <c r="C234" s="18"/>
      <c r="D234" s="18"/>
      <c r="E234" s="18"/>
      <c r="F234" s="19"/>
      <c r="G234" s="19"/>
      <c r="H234" s="20"/>
      <c r="I234" s="65"/>
      <c r="J234" s="4"/>
      <c r="K234" s="10"/>
      <c r="L234" s="13" t="str">
        <f>"Mitigation Check 2: &gt; "&amp;$E$3&amp;$F$4</f>
        <v>Mitigation Check 2: &gt; 2.01 AF/T:</v>
      </c>
      <c r="M234" s="11">
        <f>M225-M224</f>
        <v>0</v>
      </c>
      <c r="N234" s="11">
        <f aca="true" t="shared" si="145" ref="N234:W234">N225-N224</f>
        <v>0</v>
      </c>
      <c r="O234" s="11">
        <f t="shared" si="145"/>
        <v>0</v>
      </c>
      <c r="P234" s="11">
        <f t="shared" si="145"/>
        <v>0</v>
      </c>
      <c r="Q234" s="11">
        <f t="shared" si="145"/>
        <v>0</v>
      </c>
      <c r="R234" s="11">
        <f t="shared" si="145"/>
        <v>0</v>
      </c>
      <c r="S234" s="11">
        <f t="shared" si="145"/>
        <v>0</v>
      </c>
      <c r="T234" s="11">
        <f t="shared" si="145"/>
        <v>0</v>
      </c>
      <c r="U234" s="11">
        <f t="shared" si="145"/>
        <v>0</v>
      </c>
      <c r="V234" s="11">
        <f t="shared" si="145"/>
        <v>0</v>
      </c>
      <c r="W234" s="33">
        <f t="shared" si="145"/>
        <v>0</v>
      </c>
      <c r="X234" s="25"/>
      <c r="Y234" s="21"/>
      <c r="Z234" s="62"/>
      <c r="AA234" s="29" t="s">
        <v>30</v>
      </c>
      <c r="AB234" s="73">
        <f aca="true" t="shared" si="146" ref="AB234:AL234">IF(M233&gt;0.1,1,0)</f>
        <v>0</v>
      </c>
      <c r="AC234" s="73">
        <f t="shared" si="146"/>
        <v>0</v>
      </c>
      <c r="AD234" s="73">
        <f t="shared" si="146"/>
        <v>0</v>
      </c>
      <c r="AE234" s="73">
        <f t="shared" si="146"/>
        <v>0</v>
      </c>
      <c r="AF234" s="73">
        <f t="shared" si="146"/>
        <v>0</v>
      </c>
      <c r="AG234" s="73">
        <f t="shared" si="146"/>
        <v>0</v>
      </c>
      <c r="AH234" s="73">
        <f t="shared" si="146"/>
        <v>0</v>
      </c>
      <c r="AI234" s="73">
        <f t="shared" si="146"/>
        <v>0</v>
      </c>
      <c r="AJ234" s="73">
        <f t="shared" si="146"/>
        <v>0</v>
      </c>
      <c r="AK234" s="73">
        <f t="shared" si="146"/>
        <v>0</v>
      </c>
      <c r="AL234" s="74">
        <f t="shared" si="146"/>
        <v>0</v>
      </c>
      <c r="AM234"/>
      <c r="AN234"/>
      <c r="AO234"/>
      <c r="AP234"/>
      <c r="AQ234"/>
      <c r="AR234"/>
      <c r="AS234"/>
      <c r="AT234"/>
    </row>
    <row r="235" spans="3:46" s="1" customFormat="1" ht="12.75">
      <c r="C235" s="18"/>
      <c r="D235" s="18"/>
      <c r="E235" s="18"/>
      <c r="F235" s="19"/>
      <c r="G235" s="19"/>
      <c r="H235" s="20"/>
      <c r="I235" s="66"/>
      <c r="J235" s="47"/>
      <c r="K235" s="10"/>
      <c r="L235" s="12"/>
      <c r="M235" s="23"/>
      <c r="N235" s="23"/>
      <c r="O235" s="23"/>
      <c r="P235" s="23"/>
      <c r="Q235" s="23"/>
      <c r="R235" s="23"/>
      <c r="S235" s="23"/>
      <c r="T235" s="23"/>
      <c r="U235" s="23"/>
      <c r="V235" s="23"/>
      <c r="W235" s="34"/>
      <c r="X235" s="25"/>
      <c r="Y235" s="21"/>
      <c r="Z235" s="63"/>
      <c r="AA235" s="12" t="s">
        <v>30</v>
      </c>
      <c r="AB235" s="24">
        <f aca="true" t="shared" si="147" ref="AB235:AL235">IF(M234&gt;$E$3,1,0)</f>
        <v>0</v>
      </c>
      <c r="AC235" s="24">
        <f t="shared" si="147"/>
        <v>0</v>
      </c>
      <c r="AD235" s="24">
        <f t="shared" si="147"/>
        <v>0</v>
      </c>
      <c r="AE235" s="24">
        <f t="shared" si="147"/>
        <v>0</v>
      </c>
      <c r="AF235" s="24">
        <f t="shared" si="147"/>
        <v>0</v>
      </c>
      <c r="AG235" s="24">
        <f t="shared" si="147"/>
        <v>0</v>
      </c>
      <c r="AH235" s="24">
        <f t="shared" si="147"/>
        <v>0</v>
      </c>
      <c r="AI235" s="24">
        <f t="shared" si="147"/>
        <v>0</v>
      </c>
      <c r="AJ235" s="24">
        <f t="shared" si="147"/>
        <v>0</v>
      </c>
      <c r="AK235" s="24">
        <f t="shared" si="147"/>
        <v>0</v>
      </c>
      <c r="AL235" s="32">
        <f t="shared" si="147"/>
        <v>0</v>
      </c>
      <c r="AM235"/>
      <c r="AN235"/>
      <c r="AO235"/>
      <c r="AP235"/>
      <c r="AQ235"/>
      <c r="AR235"/>
      <c r="AS235"/>
      <c r="AT235"/>
    </row>
    <row r="236" spans="3:46" s="1" customFormat="1" ht="12.75">
      <c r="C236" s="18"/>
      <c r="D236" s="18"/>
      <c r="E236" s="18"/>
      <c r="F236" s="19"/>
      <c r="G236" s="19"/>
      <c r="H236" s="20"/>
      <c r="I236" s="65"/>
      <c r="J236" s="4"/>
      <c r="K236" s="10"/>
      <c r="L236" s="12" t="s">
        <v>31</v>
      </c>
      <c r="M236" s="10" t="str">
        <f aca="true" t="shared" si="148" ref="M236:W236">IF(SUM(AB234,AB235)=2,"YES","NO")</f>
        <v>NO</v>
      </c>
      <c r="N236" s="10" t="str">
        <f t="shared" si="148"/>
        <v>NO</v>
      </c>
      <c r="O236" s="10" t="str">
        <f t="shared" si="148"/>
        <v>NO</v>
      </c>
      <c r="P236" s="10" t="str">
        <f t="shared" si="148"/>
        <v>NO</v>
      </c>
      <c r="Q236" s="10" t="str">
        <f t="shared" si="148"/>
        <v>NO</v>
      </c>
      <c r="R236" s="10" t="str">
        <f t="shared" si="148"/>
        <v>NO</v>
      </c>
      <c r="S236" s="10" t="str">
        <f t="shared" si="148"/>
        <v>NO</v>
      </c>
      <c r="T236" s="10" t="str">
        <f t="shared" si="148"/>
        <v>NO</v>
      </c>
      <c r="U236" s="10" t="str">
        <f t="shared" si="148"/>
        <v>NO</v>
      </c>
      <c r="V236" s="10" t="str">
        <f t="shared" si="148"/>
        <v>NO</v>
      </c>
      <c r="W236" s="35" t="str">
        <f t="shared" si="148"/>
        <v>NO</v>
      </c>
      <c r="X236" s="25"/>
      <c r="Y236" s="21"/>
      <c r="Z236" s="64"/>
      <c r="AA236" s="38"/>
      <c r="AB236" s="75"/>
      <c r="AC236" s="75"/>
      <c r="AD236" s="75"/>
      <c r="AE236" s="75"/>
      <c r="AF236" s="75"/>
      <c r="AG236" s="75"/>
      <c r="AH236" s="75"/>
      <c r="AI236" s="75"/>
      <c r="AJ236" s="75"/>
      <c r="AK236" s="75"/>
      <c r="AL236" s="76"/>
      <c r="AM236"/>
      <c r="AN236"/>
      <c r="AO236"/>
      <c r="AP236"/>
      <c r="AQ236"/>
      <c r="AR236"/>
      <c r="AS236"/>
      <c r="AT236"/>
    </row>
    <row r="237" spans="3:46" s="1" customFormat="1" ht="12.75">
      <c r="C237" s="18"/>
      <c r="D237" s="18"/>
      <c r="E237" s="18"/>
      <c r="F237" s="19"/>
      <c r="G237" s="19"/>
      <c r="H237" s="20"/>
      <c r="I237" s="67"/>
      <c r="J237" s="36"/>
      <c r="K237" s="37"/>
      <c r="L237" s="38" t="s">
        <v>32</v>
      </c>
      <c r="M237" s="8">
        <f>M225-M224</f>
        <v>0</v>
      </c>
      <c r="N237" s="8">
        <f aca="true" t="shared" si="149" ref="N237:W237">N225-N224</f>
        <v>0</v>
      </c>
      <c r="O237" s="8">
        <f t="shared" si="149"/>
        <v>0</v>
      </c>
      <c r="P237" s="8">
        <f t="shared" si="149"/>
        <v>0</v>
      </c>
      <c r="Q237" s="8">
        <f t="shared" si="149"/>
        <v>0</v>
      </c>
      <c r="R237" s="8">
        <f t="shared" si="149"/>
        <v>0</v>
      </c>
      <c r="S237" s="8">
        <f t="shared" si="149"/>
        <v>0</v>
      </c>
      <c r="T237" s="8">
        <f t="shared" si="149"/>
        <v>0</v>
      </c>
      <c r="U237" s="8">
        <f t="shared" si="149"/>
        <v>0</v>
      </c>
      <c r="V237" s="8">
        <f t="shared" si="149"/>
        <v>0</v>
      </c>
      <c r="W237" s="39">
        <f t="shared" si="149"/>
        <v>0</v>
      </c>
      <c r="X237" s="25"/>
      <c r="Y237" s="21"/>
      <c r="AM237"/>
      <c r="AN237"/>
      <c r="AO237"/>
      <c r="AP237"/>
      <c r="AQ237"/>
      <c r="AR237"/>
      <c r="AS237"/>
      <c r="AT237"/>
    </row>
    <row r="238" spans="3:46" s="1" customFormat="1" ht="12.75">
      <c r="C238" s="18"/>
      <c r="D238" s="18"/>
      <c r="E238" s="18"/>
      <c r="F238" s="19"/>
      <c r="G238" s="19"/>
      <c r="H238" s="20"/>
      <c r="I238" s="4"/>
      <c r="J238" s="4"/>
      <c r="K238" s="10"/>
      <c r="L238" s="12"/>
      <c r="M238" s="11"/>
      <c r="N238" s="11"/>
      <c r="O238" s="11"/>
      <c r="P238" s="11"/>
      <c r="Q238" s="11"/>
      <c r="R238" s="11"/>
      <c r="S238" s="11"/>
      <c r="T238" s="11"/>
      <c r="U238" s="11"/>
      <c r="V238" s="11"/>
      <c r="W238" s="11"/>
      <c r="X238" s="25"/>
      <c r="Y238" s="21"/>
      <c r="AM238"/>
      <c r="AN238"/>
      <c r="AO238"/>
      <c r="AP238"/>
      <c r="AQ238"/>
      <c r="AR238"/>
      <c r="AS238"/>
      <c r="AT238"/>
    </row>
    <row r="239" spans="3:46" s="1" customFormat="1" ht="12.75">
      <c r="C239"/>
      <c r="D239"/>
      <c r="E239" s="41"/>
      <c r="F239" s="43"/>
      <c r="G239" s="9"/>
      <c r="H239" s="42"/>
      <c r="I239" s="44"/>
      <c r="J239"/>
      <c r="K239"/>
      <c r="L239" s="13"/>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row>
    <row r="240" spans="3:46" s="1" customFormat="1" ht="15.75">
      <c r="C240" s="14" t="s">
        <v>131</v>
      </c>
      <c r="D240"/>
      <c r="E240"/>
      <c r="F240"/>
      <c r="G240"/>
      <c r="H240"/>
      <c r="I240"/>
      <c r="J240"/>
      <c r="K240"/>
      <c r="L240" s="13"/>
      <c r="M240" t="str">
        <f>"Impact by Reach (AF/"&amp;$F$3</f>
        <v>Impact by Reach (AF/Trimester)</v>
      </c>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row>
    <row r="241" spans="3:46" s="1" customFormat="1" ht="12.75">
      <c r="C241" s="2" t="s">
        <v>0</v>
      </c>
      <c r="D241" s="2" t="s">
        <v>1</v>
      </c>
      <c r="E241" s="2" t="s">
        <v>48</v>
      </c>
      <c r="F241" s="2" t="s">
        <v>5</v>
      </c>
      <c r="G241" s="2" t="s">
        <v>6</v>
      </c>
      <c r="H241" s="2" t="s">
        <v>8</v>
      </c>
      <c r="I241" s="198" t="s">
        <v>35</v>
      </c>
      <c r="J241" s="198"/>
      <c r="K241" s="5" t="s">
        <v>10</v>
      </c>
      <c r="L241" s="13"/>
      <c r="M241" s="2" t="s">
        <v>12</v>
      </c>
      <c r="N241" s="2" t="s">
        <v>13</v>
      </c>
      <c r="O241" s="2" t="s">
        <v>14</v>
      </c>
      <c r="P241" s="2" t="s">
        <v>15</v>
      </c>
      <c r="Q241" s="2" t="s">
        <v>16</v>
      </c>
      <c r="R241" s="2" t="s">
        <v>17</v>
      </c>
      <c r="S241" s="2" t="s">
        <v>18</v>
      </c>
      <c r="T241" s="2" t="s">
        <v>19</v>
      </c>
      <c r="U241" s="2" t="s">
        <v>20</v>
      </c>
      <c r="V241" s="2" t="s">
        <v>21</v>
      </c>
      <c r="W241" s="2" t="s">
        <v>22</v>
      </c>
      <c r="X241"/>
      <c r="Y241"/>
      <c r="Z241"/>
      <c r="AA241"/>
      <c r="AB241"/>
      <c r="AC241"/>
      <c r="AD241"/>
      <c r="AE241"/>
      <c r="AF241"/>
      <c r="AG241"/>
      <c r="AH241"/>
      <c r="AI241"/>
      <c r="AJ241"/>
      <c r="AK241"/>
      <c r="AL241"/>
      <c r="AM241"/>
      <c r="AN241"/>
      <c r="AO241"/>
      <c r="AP241"/>
      <c r="AQ241"/>
      <c r="AR241"/>
      <c r="AS241"/>
      <c r="AT241"/>
    </row>
    <row r="242" spans="3:46" s="1" customFormat="1" ht="13.5" thickBot="1">
      <c r="C242" s="3"/>
      <c r="D242" s="3" t="s">
        <v>2</v>
      </c>
      <c r="E242" s="3" t="s">
        <v>3</v>
      </c>
      <c r="F242" s="3" t="s">
        <v>4</v>
      </c>
      <c r="G242" s="3" t="s">
        <v>7</v>
      </c>
      <c r="H242" s="3" t="s">
        <v>9</v>
      </c>
      <c r="I242" s="69" t="s">
        <v>44</v>
      </c>
      <c r="J242" s="68" t="s">
        <v>45</v>
      </c>
      <c r="K242" s="6" t="s">
        <v>11</v>
      </c>
      <c r="L242" s="13"/>
      <c r="M242" s="3" t="s">
        <v>23</v>
      </c>
      <c r="N242" s="3" t="s">
        <v>24</v>
      </c>
      <c r="O242" s="3" t="s">
        <v>25</v>
      </c>
      <c r="P242" s="3" t="s">
        <v>26</v>
      </c>
      <c r="Q242" s="3" t="s">
        <v>27</v>
      </c>
      <c r="R242" s="3" t="s">
        <v>28</v>
      </c>
      <c r="S242" s="3" t="s">
        <v>19</v>
      </c>
      <c r="T242" s="3"/>
      <c r="U242" s="3" t="s">
        <v>21</v>
      </c>
      <c r="V242" s="3"/>
      <c r="W242" s="3" t="s">
        <v>29</v>
      </c>
      <c r="X242"/>
      <c r="Y242"/>
      <c r="Z242"/>
      <c r="AA242"/>
      <c r="AB242"/>
      <c r="AC242"/>
      <c r="AD242"/>
      <c r="AE242"/>
      <c r="AF242"/>
      <c r="AG242"/>
      <c r="AH242"/>
      <c r="AI242"/>
      <c r="AJ242"/>
      <c r="AK242"/>
      <c r="AL242"/>
      <c r="AM242"/>
      <c r="AN242"/>
      <c r="AO242"/>
      <c r="AP242"/>
      <c r="AQ242"/>
      <c r="AR242"/>
      <c r="AS242"/>
      <c r="AT242"/>
    </row>
    <row r="243" spans="3:46" s="1" customFormat="1" ht="16.5" thickTop="1">
      <c r="C243" s="14" t="s">
        <v>132</v>
      </c>
      <c r="D243" s="10"/>
      <c r="E243" s="10"/>
      <c r="F243" s="10"/>
      <c r="G243" s="10"/>
      <c r="H243" s="10"/>
      <c r="I243" s="10"/>
      <c r="J243" s="10"/>
      <c r="K243" s="4"/>
      <c r="L243" s="13"/>
      <c r="M243" s="10"/>
      <c r="N243" s="10"/>
      <c r="O243" s="10"/>
      <c r="P243" s="10"/>
      <c r="Q243" s="10"/>
      <c r="R243" s="10"/>
      <c r="S243" s="10"/>
      <c r="T243" s="10"/>
      <c r="U243" s="10"/>
      <c r="V243" s="10"/>
      <c r="W243" s="10"/>
      <c r="X243"/>
      <c r="Y243"/>
      <c r="Z243"/>
      <c r="AA243"/>
      <c r="AB243"/>
      <c r="AC243"/>
      <c r="AD243"/>
      <c r="AE243"/>
      <c r="AF243"/>
      <c r="AG243"/>
      <c r="AH243"/>
      <c r="AI243"/>
      <c r="AJ243"/>
      <c r="AK243"/>
      <c r="AL243"/>
      <c r="AM243"/>
      <c r="AN243"/>
      <c r="AO243"/>
      <c r="AP243"/>
      <c r="AQ243"/>
      <c r="AR243"/>
      <c r="AS243"/>
      <c r="AT243"/>
    </row>
    <row r="244" spans="3:46" s="1" customFormat="1" ht="12.75">
      <c r="C244" s="106"/>
      <c r="D244" s="106"/>
      <c r="E244" s="107"/>
      <c r="F244" s="107"/>
      <c r="G244" s="108"/>
      <c r="H244" s="106"/>
      <c r="I244" s="106"/>
      <c r="J244" s="107"/>
      <c r="K244" s="106"/>
      <c r="L244" s="139" t="s">
        <v>40</v>
      </c>
      <c r="M244" s="77"/>
      <c r="N244" s="78"/>
      <c r="O244" s="78"/>
      <c r="P244" s="78"/>
      <c r="Q244" s="78"/>
      <c r="R244" s="78"/>
      <c r="S244" s="78"/>
      <c r="T244" s="78"/>
      <c r="U244" s="78"/>
      <c r="V244" s="78"/>
      <c r="W244" s="79"/>
      <c r="X244" s="22">
        <f>SUM(M244:W244)</f>
        <v>0</v>
      </c>
      <c r="Y244" s="21"/>
      <c r="AM244"/>
      <c r="AN244"/>
      <c r="AO244"/>
      <c r="AP244"/>
      <c r="AQ244"/>
      <c r="AR244"/>
      <c r="AS244"/>
      <c r="AT244"/>
    </row>
    <row r="245" spans="3:46" s="1" customFormat="1" ht="12.75">
      <c r="C245"/>
      <c r="D245"/>
      <c r="E245"/>
      <c r="F245"/>
      <c r="G245"/>
      <c r="H245"/>
      <c r="I245"/>
      <c r="J245"/>
      <c r="K245"/>
      <c r="L245" s="139" t="s">
        <v>41</v>
      </c>
      <c r="M245" s="80"/>
      <c r="N245" s="11"/>
      <c r="O245" s="11"/>
      <c r="P245" s="11"/>
      <c r="Q245" s="11"/>
      <c r="R245" s="11"/>
      <c r="S245" s="11"/>
      <c r="T245" s="11"/>
      <c r="U245" s="11"/>
      <c r="V245" s="11"/>
      <c r="W245" s="81"/>
      <c r="X245" s="22">
        <f>SUM(M245:W245)</f>
        <v>0</v>
      </c>
      <c r="AM245"/>
      <c r="AN245"/>
      <c r="AO245"/>
      <c r="AP245"/>
      <c r="AQ245"/>
      <c r="AR245"/>
      <c r="AS245"/>
      <c r="AT245"/>
    </row>
    <row r="246" spans="3:46" s="1" customFormat="1" ht="15.75">
      <c r="C246" s="14" t="s">
        <v>133</v>
      </c>
      <c r="D246"/>
      <c r="E246"/>
      <c r="F246"/>
      <c r="G246"/>
      <c r="H246"/>
      <c r="I246"/>
      <c r="J246" s="70"/>
      <c r="K246"/>
      <c r="L246" s="139"/>
      <c r="M246" s="82"/>
      <c r="N246" s="83"/>
      <c r="O246" s="83"/>
      <c r="P246" s="83"/>
      <c r="Q246" s="83"/>
      <c r="R246" s="83"/>
      <c r="S246" s="83"/>
      <c r="T246" s="83"/>
      <c r="U246" s="83"/>
      <c r="V246" s="83"/>
      <c r="W246" s="84"/>
      <c r="X246"/>
      <c r="Y246"/>
      <c r="Z246"/>
      <c r="AM246"/>
      <c r="AN246"/>
      <c r="AO246"/>
      <c r="AP246"/>
      <c r="AQ246"/>
      <c r="AR246"/>
      <c r="AS246"/>
      <c r="AT246"/>
    </row>
    <row r="247" spans="3:46" s="1" customFormat="1" ht="12.75">
      <c r="C247" s="106">
        <f aca="true" t="shared" si="150" ref="C247:J247">C244</f>
        <v>0</v>
      </c>
      <c r="D247" s="106">
        <f t="shared" si="150"/>
        <v>0</v>
      </c>
      <c r="E247" s="106">
        <f t="shared" si="150"/>
        <v>0</v>
      </c>
      <c r="F247" s="106">
        <f t="shared" si="150"/>
        <v>0</v>
      </c>
      <c r="G247" s="108">
        <f t="shared" si="150"/>
        <v>0</v>
      </c>
      <c r="H247" s="106">
        <f t="shared" si="150"/>
        <v>0</v>
      </c>
      <c r="I247" s="106">
        <f t="shared" si="150"/>
        <v>0</v>
      </c>
      <c r="J247" s="107">
        <f t="shared" si="150"/>
        <v>0</v>
      </c>
      <c r="K247" s="106"/>
      <c r="L247" s="139" t="s">
        <v>42</v>
      </c>
      <c r="M247" s="80"/>
      <c r="N247" s="11"/>
      <c r="O247" s="11"/>
      <c r="P247" s="11"/>
      <c r="Q247" s="11"/>
      <c r="R247" s="11"/>
      <c r="S247" s="11"/>
      <c r="T247" s="11"/>
      <c r="U247" s="11"/>
      <c r="V247" s="11"/>
      <c r="W247" s="81"/>
      <c r="X247" s="22">
        <f>SUM(M247:W247)</f>
        <v>0</v>
      </c>
      <c r="Y247" s="21"/>
      <c r="Z247"/>
      <c r="AM247"/>
      <c r="AN247"/>
      <c r="AO247"/>
      <c r="AP247"/>
      <c r="AQ247"/>
      <c r="AR247"/>
      <c r="AS247"/>
      <c r="AT247"/>
    </row>
    <row r="248" spans="3:46" s="1" customFormat="1" ht="12.75">
      <c r="C248"/>
      <c r="D248"/>
      <c r="E248"/>
      <c r="F248"/>
      <c r="G248"/>
      <c r="H248"/>
      <c r="I248"/>
      <c r="J248"/>
      <c r="K248"/>
      <c r="L248" s="139" t="s">
        <v>43</v>
      </c>
      <c r="M248" s="85"/>
      <c r="N248" s="86"/>
      <c r="O248" s="86"/>
      <c r="P248" s="86"/>
      <c r="Q248" s="86"/>
      <c r="R248" s="86"/>
      <c r="S248" s="86"/>
      <c r="T248" s="86"/>
      <c r="U248" s="86"/>
      <c r="V248" s="86"/>
      <c r="W248" s="87"/>
      <c r="X248" s="22">
        <f>SUM(M248:W248)</f>
        <v>0</v>
      </c>
      <c r="Y248" s="21"/>
      <c r="Z248"/>
      <c r="AM248"/>
      <c r="AN248"/>
      <c r="AO248"/>
      <c r="AP248"/>
      <c r="AQ248"/>
      <c r="AR248"/>
      <c r="AS248"/>
      <c r="AT248"/>
    </row>
    <row r="249" spans="3:46" s="1" customFormat="1" ht="12.75">
      <c r="C249" s="18"/>
      <c r="D249" s="18"/>
      <c r="E249" s="19"/>
      <c r="F249" s="19"/>
      <c r="G249" s="20"/>
      <c r="H249" s="18"/>
      <c r="I249" s="18"/>
      <c r="L249" s="140"/>
      <c r="M249" s="7"/>
      <c r="N249" s="7"/>
      <c r="O249" s="7"/>
      <c r="P249" s="7"/>
      <c r="Q249" s="7"/>
      <c r="R249" s="7"/>
      <c r="S249" s="7"/>
      <c r="T249" s="7"/>
      <c r="U249" s="7"/>
      <c r="V249" s="7"/>
      <c r="W249" s="22"/>
      <c r="AM249"/>
      <c r="AN249"/>
      <c r="AO249"/>
      <c r="AP249"/>
      <c r="AQ249"/>
      <c r="AR249"/>
      <c r="AS249"/>
      <c r="AT249"/>
    </row>
    <row r="250" spans="3:46" s="1" customFormat="1" ht="12.75">
      <c r="C250" s="18"/>
      <c r="D250" s="18"/>
      <c r="E250" s="18"/>
      <c r="F250" s="19"/>
      <c r="G250" s="19"/>
      <c r="H250" s="40" t="s">
        <v>33</v>
      </c>
      <c r="I250" s="62"/>
      <c r="J250" s="2"/>
      <c r="K250" s="2"/>
      <c r="L250" s="29" t="s">
        <v>84</v>
      </c>
      <c r="M250" s="30">
        <f>IF(M245=0,0,IF(M244=0,1,((M245/M244)-1)))</f>
        <v>0</v>
      </c>
      <c r="N250" s="30">
        <f aca="true" t="shared" si="151" ref="N250:W250">IF(N245=0,0,IF(N244=0,1,((N245/N244)-1)))</f>
        <v>0</v>
      </c>
      <c r="O250" s="30">
        <f t="shared" si="151"/>
        <v>0</v>
      </c>
      <c r="P250" s="30">
        <f t="shared" si="151"/>
        <v>0</v>
      </c>
      <c r="Q250" s="30">
        <f t="shared" si="151"/>
        <v>0</v>
      </c>
      <c r="R250" s="30">
        <f t="shared" si="151"/>
        <v>0</v>
      </c>
      <c r="S250" s="30">
        <f t="shared" si="151"/>
        <v>0</v>
      </c>
      <c r="T250" s="30">
        <f t="shared" si="151"/>
        <v>0</v>
      </c>
      <c r="U250" s="30">
        <f t="shared" si="151"/>
        <v>0</v>
      </c>
      <c r="V250" s="30">
        <f t="shared" si="151"/>
        <v>0</v>
      </c>
      <c r="W250" s="31">
        <f t="shared" si="151"/>
        <v>0</v>
      </c>
      <c r="X250"/>
      <c r="Y250"/>
      <c r="Z250" s="62"/>
      <c r="AA250" s="29" t="s">
        <v>30</v>
      </c>
      <c r="AB250" s="73">
        <f aca="true" t="shared" si="152" ref="AB250:AL250">IF(M250&gt;0.1,1,0)</f>
        <v>0</v>
      </c>
      <c r="AC250" s="73">
        <f t="shared" si="152"/>
        <v>0</v>
      </c>
      <c r="AD250" s="73">
        <f t="shared" si="152"/>
        <v>0</v>
      </c>
      <c r="AE250" s="73">
        <f t="shared" si="152"/>
        <v>0</v>
      </c>
      <c r="AF250" s="73">
        <f t="shared" si="152"/>
        <v>0</v>
      </c>
      <c r="AG250" s="73">
        <f t="shared" si="152"/>
        <v>0</v>
      </c>
      <c r="AH250" s="73">
        <f t="shared" si="152"/>
        <v>0</v>
      </c>
      <c r="AI250" s="73">
        <f t="shared" si="152"/>
        <v>0</v>
      </c>
      <c r="AJ250" s="73">
        <f t="shared" si="152"/>
        <v>0</v>
      </c>
      <c r="AK250" s="73">
        <f t="shared" si="152"/>
        <v>0</v>
      </c>
      <c r="AL250" s="74">
        <f t="shared" si="152"/>
        <v>0</v>
      </c>
      <c r="AM250"/>
      <c r="AN250"/>
      <c r="AO250"/>
      <c r="AP250"/>
      <c r="AQ250"/>
      <c r="AR250"/>
      <c r="AS250"/>
      <c r="AT250"/>
    </row>
    <row r="251" spans="3:46" s="1" customFormat="1" ht="12.75">
      <c r="C251" s="18"/>
      <c r="D251" s="18"/>
      <c r="E251" s="18"/>
      <c r="F251" s="19"/>
      <c r="G251" s="19"/>
      <c r="H251" s="20"/>
      <c r="I251" s="63"/>
      <c r="J251" s="4"/>
      <c r="K251" s="10"/>
      <c r="L251" s="13" t="str">
        <f>"Mitigation Check 2: &gt; "&amp;TRUNC($E$3,0)&amp;$F$4</f>
        <v>Mitigation Check 2: &gt; 2 AF/T:</v>
      </c>
      <c r="M251" s="11">
        <f aca="true" t="shared" si="153" ref="M251:W251">M245-M244</f>
        <v>0</v>
      </c>
      <c r="N251" s="11">
        <f t="shared" si="153"/>
        <v>0</v>
      </c>
      <c r="O251" s="11">
        <f t="shared" si="153"/>
        <v>0</v>
      </c>
      <c r="P251" s="11">
        <f t="shared" si="153"/>
        <v>0</v>
      </c>
      <c r="Q251" s="11">
        <f t="shared" si="153"/>
        <v>0</v>
      </c>
      <c r="R251" s="11">
        <f t="shared" si="153"/>
        <v>0</v>
      </c>
      <c r="S251" s="11">
        <f t="shared" si="153"/>
        <v>0</v>
      </c>
      <c r="T251" s="11">
        <f t="shared" si="153"/>
        <v>0</v>
      </c>
      <c r="U251" s="11">
        <f t="shared" si="153"/>
        <v>0</v>
      </c>
      <c r="V251" s="11">
        <f t="shared" si="153"/>
        <v>0</v>
      </c>
      <c r="W251" s="33">
        <f t="shared" si="153"/>
        <v>0</v>
      </c>
      <c r="X251"/>
      <c r="Y251"/>
      <c r="Z251" s="63"/>
      <c r="AA251" s="12" t="s">
        <v>30</v>
      </c>
      <c r="AB251" s="24">
        <f aca="true" t="shared" si="154" ref="AB251:AL251">IF(M251&gt;$E$3,1,0)</f>
        <v>0</v>
      </c>
      <c r="AC251" s="24">
        <f t="shared" si="154"/>
        <v>0</v>
      </c>
      <c r="AD251" s="24">
        <f t="shared" si="154"/>
        <v>0</v>
      </c>
      <c r="AE251" s="24">
        <f t="shared" si="154"/>
        <v>0</v>
      </c>
      <c r="AF251" s="24">
        <f t="shared" si="154"/>
        <v>0</v>
      </c>
      <c r="AG251" s="24">
        <f t="shared" si="154"/>
        <v>0</v>
      </c>
      <c r="AH251" s="24">
        <f t="shared" si="154"/>
        <v>0</v>
      </c>
      <c r="AI251" s="24">
        <f t="shared" si="154"/>
        <v>0</v>
      </c>
      <c r="AJ251" s="24">
        <f t="shared" si="154"/>
        <v>0</v>
      </c>
      <c r="AK251" s="24">
        <f t="shared" si="154"/>
        <v>0</v>
      </c>
      <c r="AL251" s="32">
        <f t="shared" si="154"/>
        <v>0</v>
      </c>
      <c r="AM251"/>
      <c r="AN251"/>
      <c r="AO251"/>
      <c r="AP251"/>
      <c r="AQ251"/>
      <c r="AR251"/>
      <c r="AS251"/>
      <c r="AT251"/>
    </row>
    <row r="252" spans="3:46" s="1" customFormat="1" ht="12.75">
      <c r="C252" s="18"/>
      <c r="D252" s="18"/>
      <c r="E252" s="18"/>
      <c r="F252" s="19"/>
      <c r="G252" s="19"/>
      <c r="H252" s="20"/>
      <c r="I252" s="63"/>
      <c r="J252" s="4"/>
      <c r="K252" s="10"/>
      <c r="L252" s="12" t="s">
        <v>85</v>
      </c>
      <c r="M252" s="23">
        <f>IF($X245=0,0,(M245/$X245))</f>
        <v>0</v>
      </c>
      <c r="N252" s="23">
        <f aca="true" t="shared" si="155" ref="N252:W252">IF($X245=0,0,(N245/$X245))</f>
        <v>0</v>
      </c>
      <c r="O252" s="23">
        <f t="shared" si="155"/>
        <v>0</v>
      </c>
      <c r="P252" s="23">
        <f t="shared" si="155"/>
        <v>0</v>
      </c>
      <c r="Q252" s="23">
        <f t="shared" si="155"/>
        <v>0</v>
      </c>
      <c r="R252" s="23">
        <f t="shared" si="155"/>
        <v>0</v>
      </c>
      <c r="S252" s="23">
        <f t="shared" si="155"/>
        <v>0</v>
      </c>
      <c r="T252" s="23">
        <f t="shared" si="155"/>
        <v>0</v>
      </c>
      <c r="U252" s="23">
        <f t="shared" si="155"/>
        <v>0</v>
      </c>
      <c r="V252" s="23">
        <f t="shared" si="155"/>
        <v>0</v>
      </c>
      <c r="W252" s="34">
        <f t="shared" si="155"/>
        <v>0</v>
      </c>
      <c r="X252"/>
      <c r="Y252"/>
      <c r="Z252" s="64"/>
      <c r="AA252" s="38" t="s">
        <v>30</v>
      </c>
      <c r="AB252" s="75">
        <f aca="true" t="shared" si="156" ref="AB252:AL252">IF(M252&gt;0.1,1,0)</f>
        <v>0</v>
      </c>
      <c r="AC252" s="75">
        <f t="shared" si="156"/>
        <v>0</v>
      </c>
      <c r="AD252" s="75">
        <f t="shared" si="156"/>
        <v>0</v>
      </c>
      <c r="AE252" s="75">
        <f t="shared" si="156"/>
        <v>0</v>
      </c>
      <c r="AF252" s="75">
        <f t="shared" si="156"/>
        <v>0</v>
      </c>
      <c r="AG252" s="75">
        <f t="shared" si="156"/>
        <v>0</v>
      </c>
      <c r="AH252" s="75">
        <f t="shared" si="156"/>
        <v>0</v>
      </c>
      <c r="AI252" s="75">
        <f t="shared" si="156"/>
        <v>0</v>
      </c>
      <c r="AJ252" s="75">
        <f t="shared" si="156"/>
        <v>0</v>
      </c>
      <c r="AK252" s="75">
        <f t="shared" si="156"/>
        <v>0</v>
      </c>
      <c r="AL252" s="76">
        <f t="shared" si="156"/>
        <v>0</v>
      </c>
      <c r="AM252"/>
      <c r="AN252"/>
      <c r="AO252"/>
      <c r="AP252"/>
      <c r="AQ252"/>
      <c r="AR252"/>
      <c r="AS252"/>
      <c r="AT252"/>
    </row>
    <row r="253" spans="3:46" s="1" customFormat="1" ht="12.75">
      <c r="C253" s="18"/>
      <c r="D253" s="18"/>
      <c r="E253" s="18"/>
      <c r="F253" s="19"/>
      <c r="G253" s="19"/>
      <c r="H253" s="20"/>
      <c r="I253" s="63"/>
      <c r="J253" s="4"/>
      <c r="K253" s="10"/>
      <c r="L253" s="12" t="s">
        <v>31</v>
      </c>
      <c r="M253" s="10" t="str">
        <f aca="true" t="shared" si="157" ref="M253:W253">IF(SUM(AB250,AB251,AB252)=3,"YES","NO")</f>
        <v>NO</v>
      </c>
      <c r="N253" s="10" t="str">
        <f t="shared" si="157"/>
        <v>NO</v>
      </c>
      <c r="O253" s="10" t="str">
        <f t="shared" si="157"/>
        <v>NO</v>
      </c>
      <c r="P253" s="10" t="str">
        <f t="shared" si="157"/>
        <v>NO</v>
      </c>
      <c r="Q253" s="10" t="str">
        <f t="shared" si="157"/>
        <v>NO</v>
      </c>
      <c r="R253" s="10" t="str">
        <f t="shared" si="157"/>
        <v>NO</v>
      </c>
      <c r="S253" s="10" t="str">
        <f t="shared" si="157"/>
        <v>NO</v>
      </c>
      <c r="T253" s="10" t="str">
        <f t="shared" si="157"/>
        <v>NO</v>
      </c>
      <c r="U253" s="10" t="str">
        <f t="shared" si="157"/>
        <v>NO</v>
      </c>
      <c r="V253" s="10" t="str">
        <f t="shared" si="157"/>
        <v>NO</v>
      </c>
      <c r="W253" s="35" t="str">
        <f t="shared" si="157"/>
        <v>NO</v>
      </c>
      <c r="X253"/>
      <c r="Y253"/>
      <c r="AM253"/>
      <c r="AN253"/>
      <c r="AO253"/>
      <c r="AP253"/>
      <c r="AQ253"/>
      <c r="AR253"/>
      <c r="AS253"/>
      <c r="AT253"/>
    </row>
    <row r="254" spans="3:46" s="1" customFormat="1" ht="12.75">
      <c r="C254" s="18"/>
      <c r="D254" s="18"/>
      <c r="E254" s="18"/>
      <c r="F254" s="19"/>
      <c r="G254" s="19"/>
      <c r="H254" s="20"/>
      <c r="I254" s="64"/>
      <c r="J254" s="36"/>
      <c r="K254" s="37"/>
      <c r="L254" s="38" t="s">
        <v>32</v>
      </c>
      <c r="M254" s="8">
        <f aca="true" t="shared" si="158" ref="M254:W254">M245-M244</f>
        <v>0</v>
      </c>
      <c r="N254" s="8">
        <f t="shared" si="158"/>
        <v>0</v>
      </c>
      <c r="O254" s="8">
        <f t="shared" si="158"/>
        <v>0</v>
      </c>
      <c r="P254" s="8">
        <f t="shared" si="158"/>
        <v>0</v>
      </c>
      <c r="Q254" s="8">
        <f t="shared" si="158"/>
        <v>0</v>
      </c>
      <c r="R254" s="8">
        <f t="shared" si="158"/>
        <v>0</v>
      </c>
      <c r="S254" s="8">
        <f t="shared" si="158"/>
        <v>0</v>
      </c>
      <c r="T254" s="8">
        <f t="shared" si="158"/>
        <v>0</v>
      </c>
      <c r="U254" s="8">
        <f t="shared" si="158"/>
        <v>0</v>
      </c>
      <c r="V254" s="8">
        <f t="shared" si="158"/>
        <v>0</v>
      </c>
      <c r="W254" s="39">
        <f t="shared" si="158"/>
        <v>0</v>
      </c>
      <c r="X254"/>
      <c r="Y254"/>
      <c r="AM254"/>
      <c r="AN254"/>
      <c r="AO254"/>
      <c r="AP254"/>
      <c r="AQ254"/>
      <c r="AR254"/>
      <c r="AS254"/>
      <c r="AT254"/>
    </row>
    <row r="255" spans="3:46" s="1" customFormat="1" ht="12.75">
      <c r="C255" s="18"/>
      <c r="D255" s="18"/>
      <c r="E255" s="18"/>
      <c r="F255" s="19"/>
      <c r="G255" s="19"/>
      <c r="H255" s="20"/>
      <c r="J255" s="18"/>
      <c r="L255" s="13"/>
      <c r="M255" s="7"/>
      <c r="N255" s="7"/>
      <c r="O255" s="7"/>
      <c r="P255" s="7"/>
      <c r="Q255" s="7"/>
      <c r="R255" s="7"/>
      <c r="S255" s="7"/>
      <c r="T255" s="7"/>
      <c r="U255" s="7"/>
      <c r="V255" s="7"/>
      <c r="W255" s="7"/>
      <c r="X255"/>
      <c r="Y255"/>
      <c r="AM255"/>
      <c r="AN255"/>
      <c r="AO255"/>
      <c r="AP255"/>
      <c r="AQ255"/>
      <c r="AR255"/>
      <c r="AS255"/>
      <c r="AT255"/>
    </row>
    <row r="256" spans="3:46" s="1" customFormat="1" ht="12.75">
      <c r="C256" s="18"/>
      <c r="D256" s="18"/>
      <c r="E256" s="18"/>
      <c r="F256" s="19"/>
      <c r="G256" s="19"/>
      <c r="H256" s="40" t="s">
        <v>34</v>
      </c>
      <c r="I256" s="62"/>
      <c r="J256" s="2"/>
      <c r="K256" s="2"/>
      <c r="L256" s="29" t="s">
        <v>84</v>
      </c>
      <c r="M256" s="30">
        <f>IF(M248=0,0,IF(M247=0,1,((M248/M247)-1)))</f>
        <v>0</v>
      </c>
      <c r="N256" s="30">
        <f aca="true" t="shared" si="159" ref="N256:W256">IF(N248=0,0,IF(N247=0,1,((N248/N247)-1)))</f>
        <v>0</v>
      </c>
      <c r="O256" s="30">
        <f t="shared" si="159"/>
        <v>0</v>
      </c>
      <c r="P256" s="30">
        <f t="shared" si="159"/>
        <v>0</v>
      </c>
      <c r="Q256" s="30">
        <f t="shared" si="159"/>
        <v>0</v>
      </c>
      <c r="R256" s="30">
        <f t="shared" si="159"/>
        <v>0</v>
      </c>
      <c r="S256" s="30">
        <f t="shared" si="159"/>
        <v>0</v>
      </c>
      <c r="T256" s="30">
        <f t="shared" si="159"/>
        <v>0</v>
      </c>
      <c r="U256" s="30">
        <f t="shared" si="159"/>
        <v>0</v>
      </c>
      <c r="V256" s="30">
        <f t="shared" si="159"/>
        <v>0</v>
      </c>
      <c r="W256" s="31">
        <f t="shared" si="159"/>
        <v>0</v>
      </c>
      <c r="X256" s="25"/>
      <c r="Y256" s="21"/>
      <c r="AM256"/>
      <c r="AN256"/>
      <c r="AO256"/>
      <c r="AP256"/>
      <c r="AQ256"/>
      <c r="AR256"/>
      <c r="AS256"/>
      <c r="AT256"/>
    </row>
    <row r="257" spans="3:46" s="1" customFormat="1" ht="12.75">
      <c r="C257" s="18"/>
      <c r="D257" s="18"/>
      <c r="E257" s="18"/>
      <c r="F257" s="19"/>
      <c r="G257" s="19"/>
      <c r="H257" s="20"/>
      <c r="I257" s="65"/>
      <c r="J257" s="4"/>
      <c r="K257" s="10"/>
      <c r="L257" s="13" t="str">
        <f>"Mitigation Check 2: &gt; "&amp;$E$3&amp;$F$4</f>
        <v>Mitigation Check 2: &gt; 2.01 AF/T:</v>
      </c>
      <c r="M257" s="11">
        <f>M248-M247</f>
        <v>0</v>
      </c>
      <c r="N257" s="11">
        <f aca="true" t="shared" si="160" ref="N257:W257">N248-N247</f>
        <v>0</v>
      </c>
      <c r="O257" s="11">
        <f t="shared" si="160"/>
        <v>0</v>
      </c>
      <c r="P257" s="11">
        <f t="shared" si="160"/>
        <v>0</v>
      </c>
      <c r="Q257" s="11">
        <f t="shared" si="160"/>
        <v>0</v>
      </c>
      <c r="R257" s="11">
        <f t="shared" si="160"/>
        <v>0</v>
      </c>
      <c r="S257" s="11">
        <f t="shared" si="160"/>
        <v>0</v>
      </c>
      <c r="T257" s="11">
        <f t="shared" si="160"/>
        <v>0</v>
      </c>
      <c r="U257" s="11">
        <f t="shared" si="160"/>
        <v>0</v>
      </c>
      <c r="V257" s="11">
        <f t="shared" si="160"/>
        <v>0</v>
      </c>
      <c r="W257" s="33">
        <f t="shared" si="160"/>
        <v>0</v>
      </c>
      <c r="X257" s="25"/>
      <c r="Y257" s="21"/>
      <c r="Z257" s="62"/>
      <c r="AA257" s="29" t="s">
        <v>30</v>
      </c>
      <c r="AB257" s="73">
        <f aca="true" t="shared" si="161" ref="AB257:AL257">IF(M256&gt;0.1,1,0)</f>
        <v>0</v>
      </c>
      <c r="AC257" s="73">
        <f t="shared" si="161"/>
        <v>0</v>
      </c>
      <c r="AD257" s="73">
        <f t="shared" si="161"/>
        <v>0</v>
      </c>
      <c r="AE257" s="73">
        <f t="shared" si="161"/>
        <v>0</v>
      </c>
      <c r="AF257" s="73">
        <f t="shared" si="161"/>
        <v>0</v>
      </c>
      <c r="AG257" s="73">
        <f t="shared" si="161"/>
        <v>0</v>
      </c>
      <c r="AH257" s="73">
        <f t="shared" si="161"/>
        <v>0</v>
      </c>
      <c r="AI257" s="73">
        <f t="shared" si="161"/>
        <v>0</v>
      </c>
      <c r="AJ257" s="73">
        <f t="shared" si="161"/>
        <v>0</v>
      </c>
      <c r="AK257" s="73">
        <f t="shared" si="161"/>
        <v>0</v>
      </c>
      <c r="AL257" s="74">
        <f t="shared" si="161"/>
        <v>0</v>
      </c>
      <c r="AM257"/>
      <c r="AN257"/>
      <c r="AO257"/>
      <c r="AP257"/>
      <c r="AQ257"/>
      <c r="AR257"/>
      <c r="AS257"/>
      <c r="AT257"/>
    </row>
    <row r="258" spans="3:46" s="1" customFormat="1" ht="12.75">
      <c r="C258" s="18"/>
      <c r="D258" s="18"/>
      <c r="E258" s="18"/>
      <c r="F258" s="19"/>
      <c r="G258" s="19"/>
      <c r="H258" s="20"/>
      <c r="I258" s="66"/>
      <c r="J258" s="47"/>
      <c r="K258" s="10"/>
      <c r="L258" s="12"/>
      <c r="M258" s="23"/>
      <c r="N258" s="23"/>
      <c r="O258" s="23"/>
      <c r="P258" s="23"/>
      <c r="Q258" s="23"/>
      <c r="R258" s="23"/>
      <c r="S258" s="23"/>
      <c r="T258" s="23"/>
      <c r="U258" s="23"/>
      <c r="V258" s="23"/>
      <c r="W258" s="34"/>
      <c r="X258" s="25"/>
      <c r="Y258" s="21"/>
      <c r="Z258" s="63"/>
      <c r="AA258" s="12" t="s">
        <v>30</v>
      </c>
      <c r="AB258" s="24">
        <f aca="true" t="shared" si="162" ref="AB258:AL258">IF(M257&gt;$E$3,1,0)</f>
        <v>0</v>
      </c>
      <c r="AC258" s="24">
        <f t="shared" si="162"/>
        <v>0</v>
      </c>
      <c r="AD258" s="24">
        <f t="shared" si="162"/>
        <v>0</v>
      </c>
      <c r="AE258" s="24">
        <f t="shared" si="162"/>
        <v>0</v>
      </c>
      <c r="AF258" s="24">
        <f t="shared" si="162"/>
        <v>0</v>
      </c>
      <c r="AG258" s="24">
        <f t="shared" si="162"/>
        <v>0</v>
      </c>
      <c r="AH258" s="24">
        <f t="shared" si="162"/>
        <v>0</v>
      </c>
      <c r="AI258" s="24">
        <f t="shared" si="162"/>
        <v>0</v>
      </c>
      <c r="AJ258" s="24">
        <f t="shared" si="162"/>
        <v>0</v>
      </c>
      <c r="AK258" s="24">
        <f t="shared" si="162"/>
        <v>0</v>
      </c>
      <c r="AL258" s="32">
        <f t="shared" si="162"/>
        <v>0</v>
      </c>
      <c r="AM258"/>
      <c r="AN258"/>
      <c r="AO258"/>
      <c r="AP258"/>
      <c r="AQ258"/>
      <c r="AR258"/>
      <c r="AS258"/>
      <c r="AT258"/>
    </row>
    <row r="259" spans="3:46" s="1" customFormat="1" ht="12.75">
      <c r="C259" s="18"/>
      <c r="D259" s="18"/>
      <c r="E259" s="18"/>
      <c r="F259" s="19"/>
      <c r="G259" s="19"/>
      <c r="H259" s="20"/>
      <c r="I259" s="65"/>
      <c r="J259" s="4"/>
      <c r="K259" s="10"/>
      <c r="L259" s="12" t="s">
        <v>31</v>
      </c>
      <c r="M259" s="10" t="str">
        <f aca="true" t="shared" si="163" ref="M259:W259">IF(SUM(AB257,AB258)=2,"YES","NO")</f>
        <v>NO</v>
      </c>
      <c r="N259" s="10" t="str">
        <f t="shared" si="163"/>
        <v>NO</v>
      </c>
      <c r="O259" s="10" t="str">
        <f t="shared" si="163"/>
        <v>NO</v>
      </c>
      <c r="P259" s="10" t="str">
        <f t="shared" si="163"/>
        <v>NO</v>
      </c>
      <c r="Q259" s="10" t="str">
        <f t="shared" si="163"/>
        <v>NO</v>
      </c>
      <c r="R259" s="10" t="str">
        <f t="shared" si="163"/>
        <v>NO</v>
      </c>
      <c r="S259" s="10" t="str">
        <f t="shared" si="163"/>
        <v>NO</v>
      </c>
      <c r="T259" s="10" t="str">
        <f t="shared" si="163"/>
        <v>NO</v>
      </c>
      <c r="U259" s="10" t="str">
        <f t="shared" si="163"/>
        <v>NO</v>
      </c>
      <c r="V259" s="10" t="str">
        <f t="shared" si="163"/>
        <v>NO</v>
      </c>
      <c r="W259" s="35" t="str">
        <f t="shared" si="163"/>
        <v>NO</v>
      </c>
      <c r="X259" s="25"/>
      <c r="Y259" s="21"/>
      <c r="Z259" s="64"/>
      <c r="AA259" s="38"/>
      <c r="AB259" s="75"/>
      <c r="AC259" s="75"/>
      <c r="AD259" s="75"/>
      <c r="AE259" s="75"/>
      <c r="AF259" s="75"/>
      <c r="AG259" s="75"/>
      <c r="AH259" s="75"/>
      <c r="AI259" s="75"/>
      <c r="AJ259" s="75"/>
      <c r="AK259" s="75"/>
      <c r="AL259" s="76"/>
      <c r="AM259"/>
      <c r="AN259"/>
      <c r="AO259"/>
      <c r="AP259"/>
      <c r="AQ259"/>
      <c r="AR259"/>
      <c r="AS259"/>
      <c r="AT259"/>
    </row>
    <row r="260" spans="3:46" s="1" customFormat="1" ht="12.75">
      <c r="C260" s="18"/>
      <c r="D260" s="18"/>
      <c r="E260" s="18"/>
      <c r="F260" s="19"/>
      <c r="G260" s="19"/>
      <c r="H260" s="20"/>
      <c r="I260" s="67"/>
      <c r="J260" s="36"/>
      <c r="K260" s="37"/>
      <c r="L260" s="38" t="s">
        <v>32</v>
      </c>
      <c r="M260" s="8">
        <f>M248-M247</f>
        <v>0</v>
      </c>
      <c r="N260" s="8">
        <f aca="true" t="shared" si="164" ref="N260:W260">N248-N247</f>
        <v>0</v>
      </c>
      <c r="O260" s="8">
        <f t="shared" si="164"/>
        <v>0</v>
      </c>
      <c r="P260" s="8">
        <f t="shared" si="164"/>
        <v>0</v>
      </c>
      <c r="Q260" s="8">
        <f t="shared" si="164"/>
        <v>0</v>
      </c>
      <c r="R260" s="8">
        <f t="shared" si="164"/>
        <v>0</v>
      </c>
      <c r="S260" s="8">
        <f t="shared" si="164"/>
        <v>0</v>
      </c>
      <c r="T260" s="8">
        <f t="shared" si="164"/>
        <v>0</v>
      </c>
      <c r="U260" s="8">
        <f t="shared" si="164"/>
        <v>0</v>
      </c>
      <c r="V260" s="8">
        <f t="shared" si="164"/>
        <v>0</v>
      </c>
      <c r="W260" s="39">
        <f t="shared" si="164"/>
        <v>0</v>
      </c>
      <c r="X260" s="25"/>
      <c r="Y260" s="21"/>
      <c r="AM260"/>
      <c r="AN260"/>
      <c r="AO260"/>
      <c r="AP260"/>
      <c r="AQ260"/>
      <c r="AR260"/>
      <c r="AS260"/>
      <c r="AT260"/>
    </row>
    <row r="261" spans="3:46" s="1" customFormat="1" ht="12.75">
      <c r="C261" s="18"/>
      <c r="D261" s="18"/>
      <c r="E261" s="19"/>
      <c r="F261" s="19"/>
      <c r="G261" s="20"/>
      <c r="H261" s="18"/>
      <c r="I261" s="18"/>
      <c r="K261" s="13"/>
      <c r="L261" s="140"/>
      <c r="M261" s="7"/>
      <c r="N261" s="7"/>
      <c r="O261" s="7"/>
      <c r="P261" s="7"/>
      <c r="Q261" s="7"/>
      <c r="R261" s="7"/>
      <c r="S261" s="7"/>
      <c r="T261" s="7"/>
      <c r="U261" s="7"/>
      <c r="V261" s="7"/>
      <c r="W261" s="25"/>
      <c r="X261" s="21"/>
      <c r="AM261"/>
      <c r="AN261"/>
      <c r="AO261"/>
      <c r="AP261"/>
      <c r="AQ261"/>
      <c r="AR261"/>
      <c r="AS261"/>
      <c r="AT261"/>
    </row>
    <row r="262" spans="3:46" s="1" customFormat="1" ht="12.75">
      <c r="C262"/>
      <c r="D262"/>
      <c r="E262" s="41"/>
      <c r="F262" s="43"/>
      <c r="G262" s="9"/>
      <c r="H262" s="42"/>
      <c r="I262" s="44"/>
      <c r="J262"/>
      <c r="K262"/>
      <c r="L262" s="13"/>
      <c r="M262"/>
      <c r="N262"/>
      <c r="O262"/>
      <c r="P262"/>
      <c r="Q262"/>
      <c r="R262"/>
      <c r="S262"/>
      <c r="T262"/>
      <c r="U262"/>
      <c r="V262"/>
      <c r="W262"/>
      <c r="X262"/>
      <c r="Y262"/>
      <c r="AM262"/>
      <c r="AN262"/>
      <c r="AO262"/>
      <c r="AP262"/>
      <c r="AQ262"/>
      <c r="AR262"/>
      <c r="AS262"/>
      <c r="AT262"/>
    </row>
    <row r="263" spans="3:46" s="1" customFormat="1" ht="15.75">
      <c r="C263" s="14" t="s">
        <v>101</v>
      </c>
      <c r="D263"/>
      <c r="E263"/>
      <c r="F263"/>
      <c r="G263"/>
      <c r="H263"/>
      <c r="I263"/>
      <c r="J263"/>
      <c r="K263"/>
      <c r="L263" s="13"/>
      <c r="M263" t="str">
        <f>"Impact by Reach (AF/"&amp;$F$3</f>
        <v>Impact by Reach (AF/Trimester)</v>
      </c>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row>
    <row r="264" spans="3:46" s="1" customFormat="1" ht="12.75">
      <c r="C264" s="2" t="s">
        <v>0</v>
      </c>
      <c r="D264" s="2" t="s">
        <v>1</v>
      </c>
      <c r="E264" s="2" t="s">
        <v>48</v>
      </c>
      <c r="F264" s="2" t="s">
        <v>5</v>
      </c>
      <c r="G264" s="2" t="s">
        <v>6</v>
      </c>
      <c r="H264" s="2" t="s">
        <v>8</v>
      </c>
      <c r="I264" s="198" t="s">
        <v>35</v>
      </c>
      <c r="J264" s="198"/>
      <c r="K264" s="5" t="s">
        <v>10</v>
      </c>
      <c r="L264" s="13"/>
      <c r="M264" s="2" t="s">
        <v>12</v>
      </c>
      <c r="N264" s="2" t="s">
        <v>13</v>
      </c>
      <c r="O264" s="2" t="s">
        <v>14</v>
      </c>
      <c r="P264" s="2" t="s">
        <v>15</v>
      </c>
      <c r="Q264" s="2" t="s">
        <v>16</v>
      </c>
      <c r="R264" s="2" t="s">
        <v>17</v>
      </c>
      <c r="S264" s="2" t="s">
        <v>18</v>
      </c>
      <c r="T264" s="2" t="s">
        <v>19</v>
      </c>
      <c r="U264" s="2" t="s">
        <v>20</v>
      </c>
      <c r="V264" s="2" t="s">
        <v>21</v>
      </c>
      <c r="W264" s="2" t="s">
        <v>22</v>
      </c>
      <c r="X264"/>
      <c r="Y264"/>
      <c r="Z264"/>
      <c r="AA264"/>
      <c r="AB264"/>
      <c r="AC264"/>
      <c r="AD264"/>
      <c r="AE264"/>
      <c r="AF264"/>
      <c r="AG264"/>
      <c r="AH264"/>
      <c r="AI264"/>
      <c r="AJ264"/>
      <c r="AK264"/>
      <c r="AL264"/>
      <c r="AM264"/>
      <c r="AN264"/>
      <c r="AO264"/>
      <c r="AP264"/>
      <c r="AQ264"/>
      <c r="AR264"/>
      <c r="AS264"/>
      <c r="AT264"/>
    </row>
    <row r="265" spans="3:46" s="1" customFormat="1" ht="13.5" thickBot="1">
      <c r="C265" s="3"/>
      <c r="D265" s="3" t="s">
        <v>2</v>
      </c>
      <c r="E265" s="3" t="s">
        <v>3</v>
      </c>
      <c r="F265" s="3" t="s">
        <v>4</v>
      </c>
      <c r="G265" s="3" t="s">
        <v>7</v>
      </c>
      <c r="H265" s="3" t="s">
        <v>9</v>
      </c>
      <c r="I265" s="69" t="s">
        <v>44</v>
      </c>
      <c r="J265" s="68" t="s">
        <v>45</v>
      </c>
      <c r="K265" s="6" t="s">
        <v>11</v>
      </c>
      <c r="L265" s="13"/>
      <c r="M265" s="3" t="s">
        <v>23</v>
      </c>
      <c r="N265" s="3" t="s">
        <v>24</v>
      </c>
      <c r="O265" s="3" t="s">
        <v>25</v>
      </c>
      <c r="P265" s="3" t="s">
        <v>26</v>
      </c>
      <c r="Q265" s="3" t="s">
        <v>27</v>
      </c>
      <c r="R265" s="3" t="s">
        <v>28</v>
      </c>
      <c r="S265" s="3" t="s">
        <v>19</v>
      </c>
      <c r="T265" s="3"/>
      <c r="U265" s="3" t="s">
        <v>21</v>
      </c>
      <c r="V265" s="3"/>
      <c r="W265" s="3" t="s">
        <v>29</v>
      </c>
      <c r="X265"/>
      <c r="Y265"/>
      <c r="Z265"/>
      <c r="AA265"/>
      <c r="AB265"/>
      <c r="AC265"/>
      <c r="AD265"/>
      <c r="AE265"/>
      <c r="AF265"/>
      <c r="AG265"/>
      <c r="AH265"/>
      <c r="AI265"/>
      <c r="AJ265"/>
      <c r="AK265"/>
      <c r="AL265"/>
      <c r="AM265"/>
      <c r="AN265"/>
      <c r="AO265"/>
      <c r="AP265"/>
      <c r="AQ265"/>
      <c r="AR265"/>
      <c r="AS265"/>
      <c r="AT265"/>
    </row>
    <row r="266" spans="3:46" s="1" customFormat="1" ht="16.5" thickTop="1">
      <c r="C266" s="14" t="s">
        <v>102</v>
      </c>
      <c r="D266" s="10"/>
      <c r="E266" s="10"/>
      <c r="F266" s="10"/>
      <c r="G266" s="10"/>
      <c r="H266" s="10"/>
      <c r="I266" s="10"/>
      <c r="J266" s="10"/>
      <c r="K266" s="4"/>
      <c r="L266" s="13"/>
      <c r="M266" s="10"/>
      <c r="N266" s="10"/>
      <c r="O266" s="10"/>
      <c r="P266" s="10"/>
      <c r="Q266" s="10"/>
      <c r="R266" s="10"/>
      <c r="S266" s="10"/>
      <c r="T266" s="10"/>
      <c r="U266" s="10"/>
      <c r="V266" s="10"/>
      <c r="W266" s="10"/>
      <c r="X266"/>
      <c r="Y266"/>
      <c r="Z266"/>
      <c r="AA266"/>
      <c r="AB266"/>
      <c r="AC266"/>
      <c r="AD266"/>
      <c r="AE266"/>
      <c r="AF266"/>
      <c r="AG266"/>
      <c r="AH266"/>
      <c r="AI266"/>
      <c r="AJ266"/>
      <c r="AK266"/>
      <c r="AL266"/>
      <c r="AM266"/>
      <c r="AN266"/>
      <c r="AO266"/>
      <c r="AP266"/>
      <c r="AQ266"/>
      <c r="AR266"/>
      <c r="AS266"/>
      <c r="AT266"/>
    </row>
    <row r="267" spans="3:46" s="1" customFormat="1" ht="12.75">
      <c r="C267" s="15" t="s">
        <v>79</v>
      </c>
      <c r="D267" s="15" t="s">
        <v>79</v>
      </c>
      <c r="E267" s="16">
        <v>275.6</v>
      </c>
      <c r="F267" s="16">
        <v>68.9</v>
      </c>
      <c r="G267" s="17">
        <v>21916</v>
      </c>
      <c r="H267" s="15" t="s">
        <v>90</v>
      </c>
      <c r="I267" s="15">
        <v>275.6</v>
      </c>
      <c r="J267" s="16">
        <f>I267/3</f>
        <v>91.86666666666667</v>
      </c>
      <c r="K267" s="15" t="s">
        <v>91</v>
      </c>
      <c r="L267" s="139" t="s">
        <v>40</v>
      </c>
      <c r="M267" s="77"/>
      <c r="N267" s="78"/>
      <c r="O267" s="78"/>
      <c r="P267" s="78"/>
      <c r="Q267" s="78"/>
      <c r="R267" s="78"/>
      <c r="S267" s="78"/>
      <c r="T267" s="78"/>
      <c r="U267" s="78"/>
      <c r="V267" s="78"/>
      <c r="W267" s="79"/>
      <c r="X267" s="22">
        <f>SUM(M267:W267)</f>
        <v>0</v>
      </c>
      <c r="Y267" s="21"/>
      <c r="AM267"/>
      <c r="AN267"/>
      <c r="AO267"/>
      <c r="AP267"/>
      <c r="AQ267"/>
      <c r="AR267"/>
      <c r="AS267"/>
      <c r="AT267"/>
    </row>
    <row r="268" spans="3:46" s="1" customFormat="1" ht="12.75">
      <c r="C268"/>
      <c r="D268"/>
      <c r="E268"/>
      <c r="F268"/>
      <c r="G268"/>
      <c r="H268"/>
      <c r="I268"/>
      <c r="J268"/>
      <c r="K268"/>
      <c r="L268" s="139" t="s">
        <v>41</v>
      </c>
      <c r="M268" s="80"/>
      <c r="N268" s="11"/>
      <c r="O268" s="11"/>
      <c r="P268" s="11"/>
      <c r="Q268" s="11"/>
      <c r="R268" s="11"/>
      <c r="S268" s="11"/>
      <c r="T268" s="11"/>
      <c r="U268" s="11"/>
      <c r="V268" s="11"/>
      <c r="W268" s="81"/>
      <c r="X268" s="22">
        <f>SUM(M268:W268)</f>
        <v>0</v>
      </c>
      <c r="AM268"/>
      <c r="AN268"/>
      <c r="AO268"/>
      <c r="AP268"/>
      <c r="AQ268"/>
      <c r="AR268"/>
      <c r="AS268"/>
      <c r="AT268"/>
    </row>
    <row r="269" spans="3:46" s="1" customFormat="1" ht="15.75">
      <c r="C269" s="14" t="s">
        <v>103</v>
      </c>
      <c r="D269"/>
      <c r="E269"/>
      <c r="F269"/>
      <c r="G269"/>
      <c r="H269"/>
      <c r="I269"/>
      <c r="J269" s="70"/>
      <c r="K269"/>
      <c r="L269" s="139"/>
      <c r="M269" s="82"/>
      <c r="N269" s="83"/>
      <c r="O269" s="83"/>
      <c r="P269" s="83"/>
      <c r="Q269" s="83"/>
      <c r="R269" s="83"/>
      <c r="S269" s="83"/>
      <c r="T269" s="83"/>
      <c r="U269" s="83"/>
      <c r="V269" s="83"/>
      <c r="W269" s="84"/>
      <c r="X269"/>
      <c r="Y269"/>
      <c r="Z269"/>
      <c r="AM269"/>
      <c r="AN269"/>
      <c r="AO269"/>
      <c r="AP269"/>
      <c r="AQ269"/>
      <c r="AR269"/>
      <c r="AS269"/>
      <c r="AT269"/>
    </row>
    <row r="270" spans="3:46" s="1" customFormat="1" ht="12.75">
      <c r="C270" s="15" t="str">
        <f aca="true" t="shared" si="165" ref="C270:J270">C267</f>
        <v>???</v>
      </c>
      <c r="D270" s="15" t="str">
        <f t="shared" si="165"/>
        <v>???</v>
      </c>
      <c r="E270" s="15">
        <f t="shared" si="165"/>
        <v>275.6</v>
      </c>
      <c r="F270" s="15">
        <f t="shared" si="165"/>
        <v>68.9</v>
      </c>
      <c r="G270" s="17">
        <f t="shared" si="165"/>
        <v>21916</v>
      </c>
      <c r="H270" s="15" t="str">
        <f t="shared" si="165"/>
        <v>8S26E-3</v>
      </c>
      <c r="I270" s="15">
        <f t="shared" si="165"/>
        <v>275.6</v>
      </c>
      <c r="J270" s="16">
        <f t="shared" si="165"/>
        <v>91.86666666666667</v>
      </c>
      <c r="K270" s="15" t="s">
        <v>92</v>
      </c>
      <c r="L270" s="139" t="s">
        <v>42</v>
      </c>
      <c r="M270" s="80"/>
      <c r="N270" s="11"/>
      <c r="O270" s="11"/>
      <c r="P270" s="11"/>
      <c r="Q270" s="11"/>
      <c r="R270" s="11"/>
      <c r="S270" s="11"/>
      <c r="T270" s="11"/>
      <c r="U270" s="11"/>
      <c r="V270" s="11"/>
      <c r="W270" s="81"/>
      <c r="X270" s="22">
        <f>SUM(M270:W270)</f>
        <v>0</v>
      </c>
      <c r="Y270" s="21"/>
      <c r="Z270"/>
      <c r="AM270"/>
      <c r="AN270"/>
      <c r="AO270"/>
      <c r="AP270"/>
      <c r="AQ270"/>
      <c r="AR270"/>
      <c r="AS270"/>
      <c r="AT270"/>
    </row>
    <row r="271" spans="3:46" s="1" customFormat="1" ht="12.75">
      <c r="C271"/>
      <c r="D271"/>
      <c r="E271"/>
      <c r="F271"/>
      <c r="G271"/>
      <c r="H271"/>
      <c r="I271"/>
      <c r="J271"/>
      <c r="K271"/>
      <c r="L271" s="139" t="s">
        <v>43</v>
      </c>
      <c r="M271" s="85"/>
      <c r="N271" s="86"/>
      <c r="O271" s="86"/>
      <c r="P271" s="86"/>
      <c r="Q271" s="86"/>
      <c r="R271" s="86"/>
      <c r="S271" s="86"/>
      <c r="T271" s="86"/>
      <c r="U271" s="86"/>
      <c r="V271" s="86"/>
      <c r="W271" s="87"/>
      <c r="X271" s="22">
        <f>SUM(M271:W271)</f>
        <v>0</v>
      </c>
      <c r="Y271" s="21"/>
      <c r="Z271"/>
      <c r="AM271"/>
      <c r="AN271"/>
      <c r="AO271"/>
      <c r="AP271"/>
      <c r="AQ271"/>
      <c r="AR271"/>
      <c r="AS271"/>
      <c r="AT271"/>
    </row>
    <row r="272" spans="3:46" s="1" customFormat="1" ht="12.75">
      <c r="C272" s="18"/>
      <c r="D272" s="18"/>
      <c r="E272" s="19"/>
      <c r="F272" s="19"/>
      <c r="G272" s="20"/>
      <c r="H272" s="18"/>
      <c r="I272" s="18"/>
      <c r="L272" s="140"/>
      <c r="M272" s="7"/>
      <c r="N272" s="7"/>
      <c r="O272" s="7"/>
      <c r="P272" s="7"/>
      <c r="Q272" s="7"/>
      <c r="R272" s="7"/>
      <c r="S272" s="7"/>
      <c r="T272" s="7"/>
      <c r="U272" s="7"/>
      <c r="V272" s="7"/>
      <c r="W272" s="22"/>
      <c r="AL272"/>
      <c r="AM272"/>
      <c r="AN272"/>
      <c r="AO272"/>
      <c r="AP272"/>
      <c r="AQ272"/>
      <c r="AR272"/>
      <c r="AS272"/>
      <c r="AT272"/>
    </row>
    <row r="273" spans="3:46" s="1" customFormat="1" ht="12.75">
      <c r="C273" s="18"/>
      <c r="D273" s="18"/>
      <c r="E273" s="18"/>
      <c r="F273" s="19"/>
      <c r="G273" s="19"/>
      <c r="H273" s="40" t="s">
        <v>33</v>
      </c>
      <c r="I273" s="62"/>
      <c r="J273" s="2"/>
      <c r="K273" s="2"/>
      <c r="L273" s="29" t="s">
        <v>84</v>
      </c>
      <c r="M273" s="30">
        <f>IF(M268=0,0,IF(M267=0,1,((M268/M267)-1)))</f>
        <v>0</v>
      </c>
      <c r="N273" s="30">
        <f aca="true" t="shared" si="166" ref="N273:W273">IF(N268=0,0,IF(N267=0,1,((N268/N267)-1)))</f>
        <v>0</v>
      </c>
      <c r="O273" s="30">
        <f t="shared" si="166"/>
        <v>0</v>
      </c>
      <c r="P273" s="30">
        <f t="shared" si="166"/>
        <v>0</v>
      </c>
      <c r="Q273" s="30">
        <f t="shared" si="166"/>
        <v>0</v>
      </c>
      <c r="R273" s="30">
        <f t="shared" si="166"/>
        <v>0</v>
      </c>
      <c r="S273" s="30">
        <f t="shared" si="166"/>
        <v>0</v>
      </c>
      <c r="T273" s="30">
        <f t="shared" si="166"/>
        <v>0</v>
      </c>
      <c r="U273" s="30">
        <f t="shared" si="166"/>
        <v>0</v>
      </c>
      <c r="V273" s="30">
        <f t="shared" si="166"/>
        <v>0</v>
      </c>
      <c r="W273" s="31">
        <f t="shared" si="166"/>
        <v>0</v>
      </c>
      <c r="X273"/>
      <c r="Y273"/>
      <c r="Z273" s="62"/>
      <c r="AA273" s="29" t="s">
        <v>30</v>
      </c>
      <c r="AB273" s="73">
        <f aca="true" t="shared" si="167" ref="AB273:AL273">IF(M273&gt;0.1,1,0)</f>
        <v>0</v>
      </c>
      <c r="AC273" s="73">
        <f t="shared" si="167"/>
        <v>0</v>
      </c>
      <c r="AD273" s="73">
        <f t="shared" si="167"/>
        <v>0</v>
      </c>
      <c r="AE273" s="73">
        <f t="shared" si="167"/>
        <v>0</v>
      </c>
      <c r="AF273" s="73">
        <f t="shared" si="167"/>
        <v>0</v>
      </c>
      <c r="AG273" s="73">
        <f t="shared" si="167"/>
        <v>0</v>
      </c>
      <c r="AH273" s="73">
        <f t="shared" si="167"/>
        <v>0</v>
      </c>
      <c r="AI273" s="73">
        <f t="shared" si="167"/>
        <v>0</v>
      </c>
      <c r="AJ273" s="73">
        <f t="shared" si="167"/>
        <v>0</v>
      </c>
      <c r="AK273" s="73">
        <f t="shared" si="167"/>
        <v>0</v>
      </c>
      <c r="AL273" s="74">
        <f t="shared" si="167"/>
        <v>0</v>
      </c>
      <c r="AM273"/>
      <c r="AN273"/>
      <c r="AO273"/>
      <c r="AP273"/>
      <c r="AQ273"/>
      <c r="AR273"/>
      <c r="AS273"/>
      <c r="AT273"/>
    </row>
    <row r="274" spans="3:46" s="1" customFormat="1" ht="12.75">
      <c r="C274" s="18"/>
      <c r="D274" s="18"/>
      <c r="E274" s="18"/>
      <c r="F274" s="19"/>
      <c r="G274" s="19"/>
      <c r="H274" s="20"/>
      <c r="I274" s="63"/>
      <c r="J274" s="4"/>
      <c r="K274" s="10"/>
      <c r="L274" s="13" t="str">
        <f>"Mitigation Check 2: &gt; "&amp;TRUNC($E$3,0)&amp;$F$4</f>
        <v>Mitigation Check 2: &gt; 2 AF/T:</v>
      </c>
      <c r="M274" s="11">
        <f aca="true" t="shared" si="168" ref="M274:W274">M268-M267</f>
        <v>0</v>
      </c>
      <c r="N274" s="11">
        <f t="shared" si="168"/>
        <v>0</v>
      </c>
      <c r="O274" s="11">
        <f t="shared" si="168"/>
        <v>0</v>
      </c>
      <c r="P274" s="11">
        <f t="shared" si="168"/>
        <v>0</v>
      </c>
      <c r="Q274" s="11">
        <f t="shared" si="168"/>
        <v>0</v>
      </c>
      <c r="R274" s="11">
        <f t="shared" si="168"/>
        <v>0</v>
      </c>
      <c r="S274" s="11">
        <f t="shared" si="168"/>
        <v>0</v>
      </c>
      <c r="T274" s="11">
        <f t="shared" si="168"/>
        <v>0</v>
      </c>
      <c r="U274" s="11">
        <f t="shared" si="168"/>
        <v>0</v>
      </c>
      <c r="V274" s="11">
        <f t="shared" si="168"/>
        <v>0</v>
      </c>
      <c r="W274" s="33">
        <f t="shared" si="168"/>
        <v>0</v>
      </c>
      <c r="X274"/>
      <c r="Y274"/>
      <c r="Z274" s="63"/>
      <c r="AA274" s="12" t="s">
        <v>30</v>
      </c>
      <c r="AB274" s="24">
        <f aca="true" t="shared" si="169" ref="AB274:AL274">IF(M274&gt;$E$3,1,0)</f>
        <v>0</v>
      </c>
      <c r="AC274" s="24">
        <f t="shared" si="169"/>
        <v>0</v>
      </c>
      <c r="AD274" s="24">
        <f t="shared" si="169"/>
        <v>0</v>
      </c>
      <c r="AE274" s="24">
        <f t="shared" si="169"/>
        <v>0</v>
      </c>
      <c r="AF274" s="24">
        <f t="shared" si="169"/>
        <v>0</v>
      </c>
      <c r="AG274" s="24">
        <f t="shared" si="169"/>
        <v>0</v>
      </c>
      <c r="AH274" s="24">
        <f t="shared" si="169"/>
        <v>0</v>
      </c>
      <c r="AI274" s="24">
        <f t="shared" si="169"/>
        <v>0</v>
      </c>
      <c r="AJ274" s="24">
        <f t="shared" si="169"/>
        <v>0</v>
      </c>
      <c r="AK274" s="24">
        <f t="shared" si="169"/>
        <v>0</v>
      </c>
      <c r="AL274" s="32">
        <f t="shared" si="169"/>
        <v>0</v>
      </c>
      <c r="AM274"/>
      <c r="AN274"/>
      <c r="AO274"/>
      <c r="AP274"/>
      <c r="AQ274"/>
      <c r="AR274"/>
      <c r="AS274"/>
      <c r="AT274"/>
    </row>
    <row r="275" spans="3:46" s="1" customFormat="1" ht="12.75">
      <c r="C275" s="18"/>
      <c r="D275" s="18"/>
      <c r="E275" s="18"/>
      <c r="F275" s="19"/>
      <c r="G275" s="19"/>
      <c r="H275" s="20"/>
      <c r="I275" s="63"/>
      <c r="J275" s="4"/>
      <c r="K275" s="10"/>
      <c r="L275" s="12" t="s">
        <v>85</v>
      </c>
      <c r="M275" s="23">
        <f>IF($X268=0,0,(M268/$X268))</f>
        <v>0</v>
      </c>
      <c r="N275" s="23">
        <f aca="true" t="shared" si="170" ref="N275:W275">IF($X268=0,0,(N268/$X268))</f>
        <v>0</v>
      </c>
      <c r="O275" s="23">
        <f t="shared" si="170"/>
        <v>0</v>
      </c>
      <c r="P275" s="23">
        <f t="shared" si="170"/>
        <v>0</v>
      </c>
      <c r="Q275" s="23">
        <f t="shared" si="170"/>
        <v>0</v>
      </c>
      <c r="R275" s="23">
        <f t="shared" si="170"/>
        <v>0</v>
      </c>
      <c r="S275" s="23">
        <f t="shared" si="170"/>
        <v>0</v>
      </c>
      <c r="T275" s="23">
        <f t="shared" si="170"/>
        <v>0</v>
      </c>
      <c r="U275" s="23">
        <f t="shared" si="170"/>
        <v>0</v>
      </c>
      <c r="V275" s="23">
        <f t="shared" si="170"/>
        <v>0</v>
      </c>
      <c r="W275" s="34">
        <f t="shared" si="170"/>
        <v>0</v>
      </c>
      <c r="X275"/>
      <c r="Y275"/>
      <c r="Z275" s="64"/>
      <c r="AA275" s="38" t="s">
        <v>30</v>
      </c>
      <c r="AB275" s="75">
        <f aca="true" t="shared" si="171" ref="AB275:AL275">IF(M275&gt;0.1,1,0)</f>
        <v>0</v>
      </c>
      <c r="AC275" s="75">
        <f t="shared" si="171"/>
        <v>0</v>
      </c>
      <c r="AD275" s="75">
        <f t="shared" si="171"/>
        <v>0</v>
      </c>
      <c r="AE275" s="75">
        <f t="shared" si="171"/>
        <v>0</v>
      </c>
      <c r="AF275" s="75">
        <f t="shared" si="171"/>
        <v>0</v>
      </c>
      <c r="AG275" s="75">
        <f t="shared" si="171"/>
        <v>0</v>
      </c>
      <c r="AH275" s="75">
        <f t="shared" si="171"/>
        <v>0</v>
      </c>
      <c r="AI275" s="75">
        <f t="shared" si="171"/>
        <v>0</v>
      </c>
      <c r="AJ275" s="75">
        <f t="shared" si="171"/>
        <v>0</v>
      </c>
      <c r="AK275" s="75">
        <f t="shared" si="171"/>
        <v>0</v>
      </c>
      <c r="AL275" s="76">
        <f t="shared" si="171"/>
        <v>0</v>
      </c>
      <c r="AM275"/>
      <c r="AN275"/>
      <c r="AO275"/>
      <c r="AP275"/>
      <c r="AQ275"/>
      <c r="AR275"/>
      <c r="AS275"/>
      <c r="AT275"/>
    </row>
    <row r="276" spans="3:46" s="1" customFormat="1" ht="12.75">
      <c r="C276" s="18"/>
      <c r="D276" s="18"/>
      <c r="E276" s="18"/>
      <c r="F276" s="19"/>
      <c r="G276" s="19"/>
      <c r="H276" s="20"/>
      <c r="I276" s="63"/>
      <c r="J276" s="4"/>
      <c r="K276" s="10"/>
      <c r="L276" s="12" t="s">
        <v>31</v>
      </c>
      <c r="M276" s="10" t="str">
        <f aca="true" t="shared" si="172" ref="M276:W276">IF(SUM(AB273,AB274,AB275)=3,"YES","NO")</f>
        <v>NO</v>
      </c>
      <c r="N276" s="10" t="str">
        <f t="shared" si="172"/>
        <v>NO</v>
      </c>
      <c r="O276" s="10" t="str">
        <f t="shared" si="172"/>
        <v>NO</v>
      </c>
      <c r="P276" s="10" t="str">
        <f t="shared" si="172"/>
        <v>NO</v>
      </c>
      <c r="Q276" s="10" t="str">
        <f t="shared" si="172"/>
        <v>NO</v>
      </c>
      <c r="R276" s="10" t="str">
        <f t="shared" si="172"/>
        <v>NO</v>
      </c>
      <c r="S276" s="10" t="str">
        <f t="shared" si="172"/>
        <v>NO</v>
      </c>
      <c r="T276" s="10" t="str">
        <f t="shared" si="172"/>
        <v>NO</v>
      </c>
      <c r="U276" s="10" t="str">
        <f t="shared" si="172"/>
        <v>NO</v>
      </c>
      <c r="V276" s="10" t="str">
        <f t="shared" si="172"/>
        <v>NO</v>
      </c>
      <c r="W276" s="35" t="str">
        <f t="shared" si="172"/>
        <v>NO</v>
      </c>
      <c r="X276"/>
      <c r="Y276"/>
      <c r="AM276"/>
      <c r="AN276"/>
      <c r="AO276"/>
      <c r="AP276"/>
      <c r="AQ276"/>
      <c r="AR276"/>
      <c r="AS276"/>
      <c r="AT276"/>
    </row>
    <row r="277" spans="3:46" s="1" customFormat="1" ht="12.75">
      <c r="C277" s="18"/>
      <c r="D277" s="18"/>
      <c r="E277" s="18"/>
      <c r="F277" s="19"/>
      <c r="G277" s="19"/>
      <c r="H277" s="20"/>
      <c r="I277" s="64"/>
      <c r="J277" s="36"/>
      <c r="K277" s="37"/>
      <c r="L277" s="38" t="s">
        <v>32</v>
      </c>
      <c r="M277" s="8">
        <f aca="true" t="shared" si="173" ref="M277:W277">M268-M267</f>
        <v>0</v>
      </c>
      <c r="N277" s="8">
        <f t="shared" si="173"/>
        <v>0</v>
      </c>
      <c r="O277" s="8">
        <f t="shared" si="173"/>
        <v>0</v>
      </c>
      <c r="P277" s="8">
        <f t="shared" si="173"/>
        <v>0</v>
      </c>
      <c r="Q277" s="8">
        <f t="shared" si="173"/>
        <v>0</v>
      </c>
      <c r="R277" s="8">
        <f t="shared" si="173"/>
        <v>0</v>
      </c>
      <c r="S277" s="8">
        <f t="shared" si="173"/>
        <v>0</v>
      </c>
      <c r="T277" s="8">
        <f t="shared" si="173"/>
        <v>0</v>
      </c>
      <c r="U277" s="8">
        <f t="shared" si="173"/>
        <v>0</v>
      </c>
      <c r="V277" s="8">
        <f t="shared" si="173"/>
        <v>0</v>
      </c>
      <c r="W277" s="39">
        <f t="shared" si="173"/>
        <v>0</v>
      </c>
      <c r="X277"/>
      <c r="Y277"/>
      <c r="AM277"/>
      <c r="AN277"/>
      <c r="AO277"/>
      <c r="AP277"/>
      <c r="AQ277"/>
      <c r="AR277"/>
      <c r="AS277"/>
      <c r="AT277"/>
    </row>
    <row r="278" spans="3:46" s="1" customFormat="1" ht="12.75">
      <c r="C278" s="18"/>
      <c r="D278" s="18"/>
      <c r="E278" s="18"/>
      <c r="F278" s="19"/>
      <c r="G278" s="19"/>
      <c r="H278" s="20"/>
      <c r="J278" s="18"/>
      <c r="L278" s="13"/>
      <c r="M278" s="7"/>
      <c r="N278" s="7"/>
      <c r="O278" s="7"/>
      <c r="P278" s="7"/>
      <c r="Q278" s="7"/>
      <c r="R278" s="7"/>
      <c r="S278" s="7"/>
      <c r="T278" s="7"/>
      <c r="U278" s="7"/>
      <c r="V278" s="7"/>
      <c r="W278" s="7"/>
      <c r="X278"/>
      <c r="Y278"/>
      <c r="AM278"/>
      <c r="AN278"/>
      <c r="AO278"/>
      <c r="AP278"/>
      <c r="AQ278"/>
      <c r="AR278"/>
      <c r="AS278"/>
      <c r="AT278"/>
    </row>
    <row r="279" spans="3:46" s="1" customFormat="1" ht="12.75">
      <c r="C279" s="18"/>
      <c r="D279" s="18"/>
      <c r="E279" s="18"/>
      <c r="F279" s="19"/>
      <c r="G279" s="19"/>
      <c r="H279" s="40" t="s">
        <v>34</v>
      </c>
      <c r="I279" s="62"/>
      <c r="J279" s="2"/>
      <c r="K279" s="2"/>
      <c r="L279" s="29" t="s">
        <v>84</v>
      </c>
      <c r="M279" s="30">
        <f>IF(M271=0,0,IF(M270=0,1,((M271/M270)-1)))</f>
        <v>0</v>
      </c>
      <c r="N279" s="30">
        <f aca="true" t="shared" si="174" ref="N279:W279">IF(N271=0,0,IF(N270=0,1,((N271/N270)-1)))</f>
        <v>0</v>
      </c>
      <c r="O279" s="30">
        <f t="shared" si="174"/>
        <v>0</v>
      </c>
      <c r="P279" s="30">
        <f t="shared" si="174"/>
        <v>0</v>
      </c>
      <c r="Q279" s="30">
        <f t="shared" si="174"/>
        <v>0</v>
      </c>
      <c r="R279" s="30">
        <f t="shared" si="174"/>
        <v>0</v>
      </c>
      <c r="S279" s="30">
        <f t="shared" si="174"/>
        <v>0</v>
      </c>
      <c r="T279" s="30">
        <f t="shared" si="174"/>
        <v>0</v>
      </c>
      <c r="U279" s="30">
        <f t="shared" si="174"/>
        <v>0</v>
      </c>
      <c r="V279" s="30">
        <f t="shared" si="174"/>
        <v>0</v>
      </c>
      <c r="W279" s="31">
        <f t="shared" si="174"/>
        <v>0</v>
      </c>
      <c r="X279" s="25"/>
      <c r="Y279" s="21"/>
      <c r="AM279"/>
      <c r="AN279"/>
      <c r="AO279"/>
      <c r="AP279"/>
      <c r="AQ279"/>
      <c r="AR279"/>
      <c r="AS279"/>
      <c r="AT279"/>
    </row>
    <row r="280" spans="3:46" s="1" customFormat="1" ht="12.75">
      <c r="C280" s="18"/>
      <c r="D280" s="18"/>
      <c r="E280" s="18"/>
      <c r="F280" s="19"/>
      <c r="G280" s="19"/>
      <c r="H280" s="20"/>
      <c r="I280" s="65"/>
      <c r="J280" s="4"/>
      <c r="K280" s="10"/>
      <c r="L280" s="13" t="str">
        <f>"Mitigation Check 2: &gt; "&amp;$E$3&amp;$F$4</f>
        <v>Mitigation Check 2: &gt; 2.01 AF/T:</v>
      </c>
      <c r="M280" s="11">
        <f>M271-M270</f>
        <v>0</v>
      </c>
      <c r="N280" s="11">
        <f aca="true" t="shared" si="175" ref="N280:W280">N271-N270</f>
        <v>0</v>
      </c>
      <c r="O280" s="11">
        <f t="shared" si="175"/>
        <v>0</v>
      </c>
      <c r="P280" s="11">
        <f t="shared" si="175"/>
        <v>0</v>
      </c>
      <c r="Q280" s="11">
        <f t="shared" si="175"/>
        <v>0</v>
      </c>
      <c r="R280" s="11">
        <f t="shared" si="175"/>
        <v>0</v>
      </c>
      <c r="S280" s="11">
        <f t="shared" si="175"/>
        <v>0</v>
      </c>
      <c r="T280" s="11">
        <f t="shared" si="175"/>
        <v>0</v>
      </c>
      <c r="U280" s="11">
        <f t="shared" si="175"/>
        <v>0</v>
      </c>
      <c r="V280" s="11">
        <f t="shared" si="175"/>
        <v>0</v>
      </c>
      <c r="W280" s="33">
        <f t="shared" si="175"/>
        <v>0</v>
      </c>
      <c r="X280" s="25"/>
      <c r="Y280" s="21"/>
      <c r="Z280" s="62"/>
      <c r="AA280" s="29" t="s">
        <v>30</v>
      </c>
      <c r="AB280" s="73">
        <f aca="true" t="shared" si="176" ref="AB280:AL280">IF(M279&gt;0.1,1,0)</f>
        <v>0</v>
      </c>
      <c r="AC280" s="73">
        <f t="shared" si="176"/>
        <v>0</v>
      </c>
      <c r="AD280" s="73">
        <f t="shared" si="176"/>
        <v>0</v>
      </c>
      <c r="AE280" s="73">
        <f t="shared" si="176"/>
        <v>0</v>
      </c>
      <c r="AF280" s="73">
        <f t="shared" si="176"/>
        <v>0</v>
      </c>
      <c r="AG280" s="73">
        <f t="shared" si="176"/>
        <v>0</v>
      </c>
      <c r="AH280" s="73">
        <f t="shared" si="176"/>
        <v>0</v>
      </c>
      <c r="AI280" s="73">
        <f t="shared" si="176"/>
        <v>0</v>
      </c>
      <c r="AJ280" s="73">
        <f t="shared" si="176"/>
        <v>0</v>
      </c>
      <c r="AK280" s="73">
        <f t="shared" si="176"/>
        <v>0</v>
      </c>
      <c r="AL280" s="74">
        <f t="shared" si="176"/>
        <v>0</v>
      </c>
      <c r="AM280"/>
      <c r="AN280"/>
      <c r="AO280"/>
      <c r="AP280"/>
      <c r="AQ280"/>
      <c r="AR280"/>
      <c r="AS280"/>
      <c r="AT280"/>
    </row>
    <row r="281" spans="3:46" s="1" customFormat="1" ht="12.75">
      <c r="C281" s="18"/>
      <c r="D281" s="18"/>
      <c r="E281" s="18"/>
      <c r="F281" s="19"/>
      <c r="G281" s="19"/>
      <c r="H281" s="20"/>
      <c r="I281" s="66"/>
      <c r="J281" s="47"/>
      <c r="K281" s="10"/>
      <c r="L281" s="12"/>
      <c r="M281" s="23"/>
      <c r="N281" s="23"/>
      <c r="O281" s="23"/>
      <c r="P281" s="23"/>
      <c r="Q281" s="23"/>
      <c r="R281" s="23"/>
      <c r="S281" s="23"/>
      <c r="T281" s="23"/>
      <c r="U281" s="23"/>
      <c r="V281" s="23"/>
      <c r="W281" s="34"/>
      <c r="X281" s="25"/>
      <c r="Y281" s="21"/>
      <c r="Z281" s="63"/>
      <c r="AA281" s="12" t="s">
        <v>30</v>
      </c>
      <c r="AB281" s="24">
        <f aca="true" t="shared" si="177" ref="AB281:AL281">IF(M280&gt;$E$3,1,0)</f>
        <v>0</v>
      </c>
      <c r="AC281" s="24">
        <f t="shared" si="177"/>
        <v>0</v>
      </c>
      <c r="AD281" s="24">
        <f t="shared" si="177"/>
        <v>0</v>
      </c>
      <c r="AE281" s="24">
        <f t="shared" si="177"/>
        <v>0</v>
      </c>
      <c r="AF281" s="24">
        <f t="shared" si="177"/>
        <v>0</v>
      </c>
      <c r="AG281" s="24">
        <f t="shared" si="177"/>
        <v>0</v>
      </c>
      <c r="AH281" s="24">
        <f t="shared" si="177"/>
        <v>0</v>
      </c>
      <c r="AI281" s="24">
        <f t="shared" si="177"/>
        <v>0</v>
      </c>
      <c r="AJ281" s="24">
        <f t="shared" si="177"/>
        <v>0</v>
      </c>
      <c r="AK281" s="24">
        <f t="shared" si="177"/>
        <v>0</v>
      </c>
      <c r="AL281" s="32">
        <f t="shared" si="177"/>
        <v>0</v>
      </c>
      <c r="AM281"/>
      <c r="AN281"/>
      <c r="AO281"/>
      <c r="AP281"/>
      <c r="AQ281"/>
      <c r="AR281"/>
      <c r="AS281"/>
      <c r="AT281"/>
    </row>
    <row r="282" spans="3:46" s="1" customFormat="1" ht="12.75">
      <c r="C282" s="18"/>
      <c r="D282" s="18"/>
      <c r="E282" s="18"/>
      <c r="F282" s="19"/>
      <c r="G282" s="19"/>
      <c r="H282" s="20"/>
      <c r="I282" s="65"/>
      <c r="J282" s="4"/>
      <c r="K282" s="10"/>
      <c r="L282" s="12" t="s">
        <v>31</v>
      </c>
      <c r="M282" s="10" t="str">
        <f aca="true" t="shared" si="178" ref="M282:W282">IF(SUM(AB280,AB281)=2,"YES","NO")</f>
        <v>NO</v>
      </c>
      <c r="N282" s="10" t="str">
        <f t="shared" si="178"/>
        <v>NO</v>
      </c>
      <c r="O282" s="10" t="str">
        <f t="shared" si="178"/>
        <v>NO</v>
      </c>
      <c r="P282" s="10" t="str">
        <f t="shared" si="178"/>
        <v>NO</v>
      </c>
      <c r="Q282" s="10" t="str">
        <f t="shared" si="178"/>
        <v>NO</v>
      </c>
      <c r="R282" s="10" t="str">
        <f t="shared" si="178"/>
        <v>NO</v>
      </c>
      <c r="S282" s="10" t="str">
        <f t="shared" si="178"/>
        <v>NO</v>
      </c>
      <c r="T282" s="10" t="str">
        <f t="shared" si="178"/>
        <v>NO</v>
      </c>
      <c r="U282" s="10" t="str">
        <f t="shared" si="178"/>
        <v>NO</v>
      </c>
      <c r="V282" s="10" t="str">
        <f t="shared" si="178"/>
        <v>NO</v>
      </c>
      <c r="W282" s="35" t="str">
        <f t="shared" si="178"/>
        <v>NO</v>
      </c>
      <c r="X282" s="25"/>
      <c r="Y282" s="21"/>
      <c r="Z282" s="64"/>
      <c r="AA282" s="38"/>
      <c r="AB282" s="75"/>
      <c r="AC282" s="75"/>
      <c r="AD282" s="75"/>
      <c r="AE282" s="75"/>
      <c r="AF282" s="75"/>
      <c r="AG282" s="75"/>
      <c r="AH282" s="75"/>
      <c r="AI282" s="75"/>
      <c r="AJ282" s="75"/>
      <c r="AK282" s="75"/>
      <c r="AL282" s="76"/>
      <c r="AM282"/>
      <c r="AN282"/>
      <c r="AO282"/>
      <c r="AP282"/>
      <c r="AQ282"/>
      <c r="AR282"/>
      <c r="AS282"/>
      <c r="AT282"/>
    </row>
    <row r="283" spans="3:46" s="1" customFormat="1" ht="12.75">
      <c r="C283" s="18"/>
      <c r="D283" s="18"/>
      <c r="E283" s="18"/>
      <c r="F283" s="19"/>
      <c r="G283" s="19"/>
      <c r="H283" s="20"/>
      <c r="I283" s="67"/>
      <c r="J283" s="36"/>
      <c r="K283" s="37"/>
      <c r="L283" s="38" t="s">
        <v>32</v>
      </c>
      <c r="M283" s="8">
        <f>M271-M270</f>
        <v>0</v>
      </c>
      <c r="N283" s="8">
        <f aca="true" t="shared" si="179" ref="N283:W283">N271-N270</f>
        <v>0</v>
      </c>
      <c r="O283" s="8">
        <f t="shared" si="179"/>
        <v>0</v>
      </c>
      <c r="P283" s="8">
        <f t="shared" si="179"/>
        <v>0</v>
      </c>
      <c r="Q283" s="8">
        <f t="shared" si="179"/>
        <v>0</v>
      </c>
      <c r="R283" s="8">
        <f t="shared" si="179"/>
        <v>0</v>
      </c>
      <c r="S283" s="8">
        <f t="shared" si="179"/>
        <v>0</v>
      </c>
      <c r="T283" s="8">
        <f t="shared" si="179"/>
        <v>0</v>
      </c>
      <c r="U283" s="8">
        <f t="shared" si="179"/>
        <v>0</v>
      </c>
      <c r="V283" s="8">
        <f t="shared" si="179"/>
        <v>0</v>
      </c>
      <c r="W283" s="39">
        <f t="shared" si="179"/>
        <v>0</v>
      </c>
      <c r="X283" s="25"/>
      <c r="Y283" s="21"/>
      <c r="AM283"/>
      <c r="AN283"/>
      <c r="AO283"/>
      <c r="AP283"/>
      <c r="AQ283"/>
      <c r="AR283"/>
      <c r="AS283"/>
      <c r="AT283"/>
    </row>
    <row r="284" spans="3:46" s="1" customFormat="1" ht="12.75">
      <c r="C284" s="18"/>
      <c r="D284" s="18"/>
      <c r="E284" s="18"/>
      <c r="F284" s="19"/>
      <c r="G284" s="19"/>
      <c r="H284" s="20"/>
      <c r="I284" s="4"/>
      <c r="J284" s="4"/>
      <c r="K284" s="10"/>
      <c r="L284" s="12"/>
      <c r="M284" s="11"/>
      <c r="N284" s="11"/>
      <c r="O284" s="11"/>
      <c r="P284" s="11"/>
      <c r="Q284" s="11"/>
      <c r="R284" s="11"/>
      <c r="S284" s="11"/>
      <c r="T284" s="11"/>
      <c r="U284" s="11"/>
      <c r="V284" s="11"/>
      <c r="W284" s="11"/>
      <c r="X284" s="25"/>
      <c r="Y284" s="21"/>
      <c r="AM284"/>
      <c r="AN284"/>
      <c r="AO284"/>
      <c r="AP284"/>
      <c r="AQ284"/>
      <c r="AR284"/>
      <c r="AS284"/>
      <c r="AT284"/>
    </row>
    <row r="285" spans="3:46" s="1" customFormat="1" ht="12.75">
      <c r="C285"/>
      <c r="D285"/>
      <c r="E285" s="41"/>
      <c r="F285" s="43"/>
      <c r="G285" s="9"/>
      <c r="H285" s="42"/>
      <c r="I285" s="44"/>
      <c r="J285"/>
      <c r="K285"/>
      <c r="L285" s="13"/>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row>
    <row r="286" spans="3:46" s="1" customFormat="1" ht="15.75">
      <c r="C286" s="14" t="s">
        <v>101</v>
      </c>
      <c r="D286"/>
      <c r="E286"/>
      <c r="F286"/>
      <c r="G286"/>
      <c r="H286"/>
      <c r="I286"/>
      <c r="J286"/>
      <c r="K286"/>
      <c r="L286" s="13"/>
      <c r="M286" t="str">
        <f>"Impact by Reach (AF/"&amp;$F$3</f>
        <v>Impact by Reach (AF/Trimester)</v>
      </c>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row>
    <row r="287" spans="3:46" s="1" customFormat="1" ht="12.75">
      <c r="C287" s="2" t="s">
        <v>0</v>
      </c>
      <c r="D287" s="2" t="s">
        <v>1</v>
      </c>
      <c r="E287" s="2" t="s">
        <v>48</v>
      </c>
      <c r="F287" s="2" t="s">
        <v>5</v>
      </c>
      <c r="G287" s="2" t="s">
        <v>6</v>
      </c>
      <c r="H287" s="2" t="s">
        <v>8</v>
      </c>
      <c r="I287" s="198" t="s">
        <v>35</v>
      </c>
      <c r="J287" s="198"/>
      <c r="K287" s="5" t="s">
        <v>10</v>
      </c>
      <c r="L287" s="13"/>
      <c r="M287" s="2" t="s">
        <v>12</v>
      </c>
      <c r="N287" s="2" t="s">
        <v>13</v>
      </c>
      <c r="O287" s="2" t="s">
        <v>14</v>
      </c>
      <c r="P287" s="2" t="s">
        <v>15</v>
      </c>
      <c r="Q287" s="2" t="s">
        <v>16</v>
      </c>
      <c r="R287" s="2" t="s">
        <v>17</v>
      </c>
      <c r="S287" s="2" t="s">
        <v>18</v>
      </c>
      <c r="T287" s="2" t="s">
        <v>19</v>
      </c>
      <c r="U287" s="2" t="s">
        <v>20</v>
      </c>
      <c r="V287" s="2" t="s">
        <v>21</v>
      </c>
      <c r="W287" s="2" t="s">
        <v>22</v>
      </c>
      <c r="X287"/>
      <c r="Y287"/>
      <c r="Z287"/>
      <c r="AA287"/>
      <c r="AB287"/>
      <c r="AC287"/>
      <c r="AD287"/>
      <c r="AE287"/>
      <c r="AF287"/>
      <c r="AG287"/>
      <c r="AH287"/>
      <c r="AI287"/>
      <c r="AJ287"/>
      <c r="AK287"/>
      <c r="AL287"/>
      <c r="AM287"/>
      <c r="AN287"/>
      <c r="AO287"/>
      <c r="AP287"/>
      <c r="AQ287"/>
      <c r="AR287"/>
      <c r="AS287"/>
      <c r="AT287"/>
    </row>
    <row r="288" spans="3:46" s="1" customFormat="1" ht="13.5" thickBot="1">
      <c r="C288" s="3"/>
      <c r="D288" s="3" t="s">
        <v>2</v>
      </c>
      <c r="E288" s="3" t="s">
        <v>3</v>
      </c>
      <c r="F288" s="3" t="s">
        <v>4</v>
      </c>
      <c r="G288" s="3" t="s">
        <v>7</v>
      </c>
      <c r="H288" s="3" t="s">
        <v>9</v>
      </c>
      <c r="I288" s="69" t="s">
        <v>44</v>
      </c>
      <c r="J288" s="68" t="s">
        <v>45</v>
      </c>
      <c r="K288" s="6" t="s">
        <v>11</v>
      </c>
      <c r="L288" s="13"/>
      <c r="M288" s="3" t="s">
        <v>23</v>
      </c>
      <c r="N288" s="3" t="s">
        <v>24</v>
      </c>
      <c r="O288" s="3" t="s">
        <v>25</v>
      </c>
      <c r="P288" s="3" t="s">
        <v>26</v>
      </c>
      <c r="Q288" s="3" t="s">
        <v>27</v>
      </c>
      <c r="R288" s="3" t="s">
        <v>28</v>
      </c>
      <c r="S288" s="3" t="s">
        <v>19</v>
      </c>
      <c r="T288" s="3"/>
      <c r="U288" s="3" t="s">
        <v>21</v>
      </c>
      <c r="V288" s="3"/>
      <c r="W288" s="3" t="s">
        <v>29</v>
      </c>
      <c r="X288"/>
      <c r="Y288"/>
      <c r="Z288"/>
      <c r="AA288"/>
      <c r="AB288"/>
      <c r="AC288"/>
      <c r="AD288"/>
      <c r="AE288"/>
      <c r="AF288"/>
      <c r="AG288"/>
      <c r="AH288"/>
      <c r="AI288"/>
      <c r="AJ288"/>
      <c r="AK288"/>
      <c r="AL288"/>
      <c r="AM288"/>
      <c r="AN288"/>
      <c r="AO288"/>
      <c r="AP288"/>
      <c r="AQ288"/>
      <c r="AR288"/>
      <c r="AS288"/>
      <c r="AT288"/>
    </row>
    <row r="289" spans="3:46" s="1" customFormat="1" ht="16.5" thickTop="1">
      <c r="C289" s="14" t="s">
        <v>102</v>
      </c>
      <c r="D289" s="10"/>
      <c r="E289" s="10"/>
      <c r="F289" s="10"/>
      <c r="G289" s="10"/>
      <c r="H289" s="10"/>
      <c r="I289" s="10"/>
      <c r="J289" s="10"/>
      <c r="K289" s="4"/>
      <c r="L289" s="13"/>
      <c r="M289" s="10"/>
      <c r="N289" s="10"/>
      <c r="O289" s="10"/>
      <c r="P289" s="10"/>
      <c r="Q289" s="10"/>
      <c r="R289" s="10"/>
      <c r="S289" s="10"/>
      <c r="T289" s="10"/>
      <c r="U289" s="10"/>
      <c r="V289" s="10"/>
      <c r="W289" s="10"/>
      <c r="X289"/>
      <c r="Y289"/>
      <c r="Z289"/>
      <c r="AA289"/>
      <c r="AB289"/>
      <c r="AC289"/>
      <c r="AD289"/>
      <c r="AE289"/>
      <c r="AF289"/>
      <c r="AG289"/>
      <c r="AH289"/>
      <c r="AI289"/>
      <c r="AJ289"/>
      <c r="AK289"/>
      <c r="AL289"/>
      <c r="AM289"/>
      <c r="AN289"/>
      <c r="AO289"/>
      <c r="AP289"/>
      <c r="AQ289"/>
      <c r="AR289"/>
      <c r="AS289"/>
      <c r="AT289"/>
    </row>
    <row r="290" spans="3:46" s="1" customFormat="1" ht="12.75">
      <c r="C290" s="15" t="s">
        <v>79</v>
      </c>
      <c r="D290" s="15" t="s">
        <v>79</v>
      </c>
      <c r="E290" s="16">
        <v>275.6</v>
      </c>
      <c r="F290" s="16">
        <v>68.9</v>
      </c>
      <c r="G290" s="17">
        <v>21916</v>
      </c>
      <c r="H290" s="15" t="s">
        <v>90</v>
      </c>
      <c r="I290" s="15">
        <v>275.6</v>
      </c>
      <c r="J290" s="16">
        <f>I290/3</f>
        <v>91.86666666666667</v>
      </c>
      <c r="K290" s="15" t="s">
        <v>91</v>
      </c>
      <c r="L290" s="139" t="s">
        <v>40</v>
      </c>
      <c r="M290" s="77"/>
      <c r="N290" s="78"/>
      <c r="O290" s="78"/>
      <c r="P290" s="78"/>
      <c r="Q290" s="78"/>
      <c r="R290" s="78"/>
      <c r="S290" s="78"/>
      <c r="T290" s="78"/>
      <c r="U290" s="78"/>
      <c r="V290" s="78"/>
      <c r="W290" s="79"/>
      <c r="X290" s="22">
        <f>SUM(M290:W290)</f>
        <v>0</v>
      </c>
      <c r="Y290" s="21"/>
      <c r="AM290"/>
      <c r="AN290"/>
      <c r="AO290"/>
      <c r="AP290"/>
      <c r="AQ290"/>
      <c r="AR290"/>
      <c r="AS290"/>
      <c r="AT290"/>
    </row>
    <row r="291" spans="3:46" s="1" customFormat="1" ht="12.75">
      <c r="C291"/>
      <c r="D291"/>
      <c r="E291"/>
      <c r="F291"/>
      <c r="G291"/>
      <c r="H291"/>
      <c r="I291"/>
      <c r="J291"/>
      <c r="K291"/>
      <c r="L291" s="139" t="s">
        <v>41</v>
      </c>
      <c r="M291" s="80"/>
      <c r="N291" s="11"/>
      <c r="O291" s="11"/>
      <c r="P291" s="11"/>
      <c r="Q291" s="11"/>
      <c r="R291" s="11"/>
      <c r="S291" s="11"/>
      <c r="T291" s="11"/>
      <c r="U291" s="11"/>
      <c r="V291" s="11"/>
      <c r="W291" s="81"/>
      <c r="X291" s="22">
        <f>SUM(M291:W291)</f>
        <v>0</v>
      </c>
      <c r="AM291"/>
      <c r="AN291"/>
      <c r="AO291"/>
      <c r="AP291"/>
      <c r="AQ291"/>
      <c r="AR291"/>
      <c r="AS291"/>
      <c r="AT291"/>
    </row>
    <row r="292" spans="3:46" s="1" customFormat="1" ht="15.75">
      <c r="C292" s="14" t="s">
        <v>103</v>
      </c>
      <c r="D292"/>
      <c r="E292"/>
      <c r="F292"/>
      <c r="G292"/>
      <c r="H292"/>
      <c r="I292"/>
      <c r="J292" s="70"/>
      <c r="K292"/>
      <c r="L292" s="139"/>
      <c r="M292" s="82"/>
      <c r="N292" s="83"/>
      <c r="O292" s="83"/>
      <c r="P292" s="83"/>
      <c r="Q292" s="83"/>
      <c r="R292" s="83"/>
      <c r="S292" s="83"/>
      <c r="T292" s="83"/>
      <c r="U292" s="83"/>
      <c r="V292" s="83"/>
      <c r="W292" s="84"/>
      <c r="X292"/>
      <c r="Y292"/>
      <c r="Z292"/>
      <c r="AM292"/>
      <c r="AN292"/>
      <c r="AO292"/>
      <c r="AP292"/>
      <c r="AQ292"/>
      <c r="AR292"/>
      <c r="AS292"/>
      <c r="AT292"/>
    </row>
    <row r="293" spans="3:46" s="1" customFormat="1" ht="12.75">
      <c r="C293" s="15" t="str">
        <f aca="true" t="shared" si="180" ref="C293:J293">C290</f>
        <v>???</v>
      </c>
      <c r="D293" s="15" t="str">
        <f t="shared" si="180"/>
        <v>???</v>
      </c>
      <c r="E293" s="15">
        <f t="shared" si="180"/>
        <v>275.6</v>
      </c>
      <c r="F293" s="15">
        <f t="shared" si="180"/>
        <v>68.9</v>
      </c>
      <c r="G293" s="17">
        <f t="shared" si="180"/>
        <v>21916</v>
      </c>
      <c r="H293" s="15" t="str">
        <f t="shared" si="180"/>
        <v>8S26E-3</v>
      </c>
      <c r="I293" s="15">
        <f t="shared" si="180"/>
        <v>275.6</v>
      </c>
      <c r="J293" s="16">
        <f t="shared" si="180"/>
        <v>91.86666666666667</v>
      </c>
      <c r="K293" s="15" t="s">
        <v>92</v>
      </c>
      <c r="L293" s="139" t="s">
        <v>42</v>
      </c>
      <c r="M293" s="80"/>
      <c r="N293" s="11"/>
      <c r="O293" s="11"/>
      <c r="P293" s="11"/>
      <c r="Q293" s="11"/>
      <c r="R293" s="11"/>
      <c r="S293" s="11"/>
      <c r="T293" s="11"/>
      <c r="U293" s="11"/>
      <c r="V293" s="11"/>
      <c r="W293" s="81"/>
      <c r="X293" s="22">
        <f>SUM(M293:W293)</f>
        <v>0</v>
      </c>
      <c r="Y293" s="21"/>
      <c r="Z293"/>
      <c r="AM293"/>
      <c r="AN293"/>
      <c r="AO293"/>
      <c r="AP293"/>
      <c r="AQ293"/>
      <c r="AR293"/>
      <c r="AS293"/>
      <c r="AT293"/>
    </row>
    <row r="294" spans="3:46" s="1" customFormat="1" ht="12.75">
      <c r="C294"/>
      <c r="D294"/>
      <c r="E294"/>
      <c r="F294"/>
      <c r="G294"/>
      <c r="H294"/>
      <c r="I294"/>
      <c r="J294"/>
      <c r="K294"/>
      <c r="L294" s="139" t="s">
        <v>43</v>
      </c>
      <c r="M294" s="85"/>
      <c r="N294" s="86"/>
      <c r="O294" s="86"/>
      <c r="P294" s="86"/>
      <c r="Q294" s="86"/>
      <c r="R294" s="86"/>
      <c r="S294" s="86"/>
      <c r="T294" s="86"/>
      <c r="U294" s="86"/>
      <c r="V294" s="86"/>
      <c r="W294" s="87"/>
      <c r="X294" s="22">
        <f>SUM(M294:W294)</f>
        <v>0</v>
      </c>
      <c r="Y294" s="21"/>
      <c r="Z294"/>
      <c r="AM294"/>
      <c r="AN294"/>
      <c r="AO294"/>
      <c r="AP294"/>
      <c r="AQ294"/>
      <c r="AR294"/>
      <c r="AS294"/>
      <c r="AT294"/>
    </row>
    <row r="295" spans="3:46" s="1" customFormat="1" ht="12.75">
      <c r="C295" s="18"/>
      <c r="D295" s="18"/>
      <c r="E295" s="19"/>
      <c r="F295" s="19"/>
      <c r="G295" s="20"/>
      <c r="H295" s="18"/>
      <c r="I295" s="18"/>
      <c r="L295" s="140"/>
      <c r="M295" s="7"/>
      <c r="N295" s="7"/>
      <c r="O295" s="7"/>
      <c r="P295" s="7"/>
      <c r="Q295" s="7"/>
      <c r="R295" s="7"/>
      <c r="S295" s="7"/>
      <c r="T295" s="7"/>
      <c r="U295" s="7"/>
      <c r="V295" s="7"/>
      <c r="W295" s="22"/>
      <c r="AM295"/>
      <c r="AN295"/>
      <c r="AO295"/>
      <c r="AP295"/>
      <c r="AQ295"/>
      <c r="AR295"/>
      <c r="AS295"/>
      <c r="AT295"/>
    </row>
    <row r="296" spans="3:46" s="1" customFormat="1" ht="12.75">
      <c r="C296" s="18"/>
      <c r="D296" s="18"/>
      <c r="E296" s="18"/>
      <c r="F296" s="19"/>
      <c r="G296" s="19"/>
      <c r="H296" s="40" t="s">
        <v>33</v>
      </c>
      <c r="I296" s="62"/>
      <c r="J296" s="2"/>
      <c r="K296" s="2"/>
      <c r="L296" s="29" t="s">
        <v>84</v>
      </c>
      <c r="M296" s="30">
        <f>IF(M291=0,0,IF(M290=0,1,((M291/M290)-1)))</f>
        <v>0</v>
      </c>
      <c r="N296" s="30">
        <f aca="true" t="shared" si="181" ref="N296:W296">IF(N291=0,0,IF(N290=0,1,((N291/N290)-1)))</f>
        <v>0</v>
      </c>
      <c r="O296" s="30">
        <f t="shared" si="181"/>
        <v>0</v>
      </c>
      <c r="P296" s="30">
        <f t="shared" si="181"/>
        <v>0</v>
      </c>
      <c r="Q296" s="30">
        <f t="shared" si="181"/>
        <v>0</v>
      </c>
      <c r="R296" s="30">
        <f t="shared" si="181"/>
        <v>0</v>
      </c>
      <c r="S296" s="30">
        <f t="shared" si="181"/>
        <v>0</v>
      </c>
      <c r="T296" s="30">
        <f t="shared" si="181"/>
        <v>0</v>
      </c>
      <c r="U296" s="30">
        <f t="shared" si="181"/>
        <v>0</v>
      </c>
      <c r="V296" s="30">
        <f t="shared" si="181"/>
        <v>0</v>
      </c>
      <c r="W296" s="31">
        <f t="shared" si="181"/>
        <v>0</v>
      </c>
      <c r="X296"/>
      <c r="Y296"/>
      <c r="Z296" s="62"/>
      <c r="AA296" s="29" t="s">
        <v>30</v>
      </c>
      <c r="AB296" s="73">
        <f aca="true" t="shared" si="182" ref="AB296:AL296">IF(M296&gt;0.1,1,0)</f>
        <v>0</v>
      </c>
      <c r="AC296" s="73">
        <f t="shared" si="182"/>
        <v>0</v>
      </c>
      <c r="AD296" s="73">
        <f t="shared" si="182"/>
        <v>0</v>
      </c>
      <c r="AE296" s="73">
        <f t="shared" si="182"/>
        <v>0</v>
      </c>
      <c r="AF296" s="73">
        <f t="shared" si="182"/>
        <v>0</v>
      </c>
      <c r="AG296" s="73">
        <f t="shared" si="182"/>
        <v>0</v>
      </c>
      <c r="AH296" s="73">
        <f t="shared" si="182"/>
        <v>0</v>
      </c>
      <c r="AI296" s="73">
        <f t="shared" si="182"/>
        <v>0</v>
      </c>
      <c r="AJ296" s="73">
        <f t="shared" si="182"/>
        <v>0</v>
      </c>
      <c r="AK296" s="73">
        <f t="shared" si="182"/>
        <v>0</v>
      </c>
      <c r="AL296" s="74">
        <f t="shared" si="182"/>
        <v>0</v>
      </c>
      <c r="AM296"/>
      <c r="AN296"/>
      <c r="AO296"/>
      <c r="AP296"/>
      <c r="AQ296"/>
      <c r="AR296"/>
      <c r="AS296"/>
      <c r="AT296"/>
    </row>
    <row r="297" spans="3:46" s="1" customFormat="1" ht="12.75">
      <c r="C297" s="18"/>
      <c r="D297" s="18"/>
      <c r="E297" s="18"/>
      <c r="F297" s="19"/>
      <c r="G297" s="19"/>
      <c r="H297" s="20"/>
      <c r="I297" s="63"/>
      <c r="J297" s="4"/>
      <c r="K297" s="10"/>
      <c r="L297" s="13" t="str">
        <f>"Mitigation Check 2: &gt; "&amp;TRUNC($E$3,0)&amp;$F$4</f>
        <v>Mitigation Check 2: &gt; 2 AF/T:</v>
      </c>
      <c r="M297" s="11">
        <f aca="true" t="shared" si="183" ref="M297:W297">M291-M290</f>
        <v>0</v>
      </c>
      <c r="N297" s="11">
        <f t="shared" si="183"/>
        <v>0</v>
      </c>
      <c r="O297" s="11">
        <f t="shared" si="183"/>
        <v>0</v>
      </c>
      <c r="P297" s="11">
        <f t="shared" si="183"/>
        <v>0</v>
      </c>
      <c r="Q297" s="11">
        <f t="shared" si="183"/>
        <v>0</v>
      </c>
      <c r="R297" s="11">
        <f t="shared" si="183"/>
        <v>0</v>
      </c>
      <c r="S297" s="11">
        <f t="shared" si="183"/>
        <v>0</v>
      </c>
      <c r="T297" s="11">
        <f t="shared" si="183"/>
        <v>0</v>
      </c>
      <c r="U297" s="11">
        <f t="shared" si="183"/>
        <v>0</v>
      </c>
      <c r="V297" s="11">
        <f t="shared" si="183"/>
        <v>0</v>
      </c>
      <c r="W297" s="33">
        <f t="shared" si="183"/>
        <v>0</v>
      </c>
      <c r="X297"/>
      <c r="Y297"/>
      <c r="Z297" s="63"/>
      <c r="AA297" s="12" t="s">
        <v>30</v>
      </c>
      <c r="AB297" s="24">
        <f aca="true" t="shared" si="184" ref="AB297:AL297">IF(M297&gt;$E$3,1,0)</f>
        <v>0</v>
      </c>
      <c r="AC297" s="24">
        <f t="shared" si="184"/>
        <v>0</v>
      </c>
      <c r="AD297" s="24">
        <f t="shared" si="184"/>
        <v>0</v>
      </c>
      <c r="AE297" s="24">
        <f t="shared" si="184"/>
        <v>0</v>
      </c>
      <c r="AF297" s="24">
        <f t="shared" si="184"/>
        <v>0</v>
      </c>
      <c r="AG297" s="24">
        <f t="shared" si="184"/>
        <v>0</v>
      </c>
      <c r="AH297" s="24">
        <f t="shared" si="184"/>
        <v>0</v>
      </c>
      <c r="AI297" s="24">
        <f t="shared" si="184"/>
        <v>0</v>
      </c>
      <c r="AJ297" s="24">
        <f t="shared" si="184"/>
        <v>0</v>
      </c>
      <c r="AK297" s="24">
        <f t="shared" si="184"/>
        <v>0</v>
      </c>
      <c r="AL297" s="32">
        <f t="shared" si="184"/>
        <v>0</v>
      </c>
      <c r="AM297"/>
      <c r="AN297"/>
      <c r="AO297"/>
      <c r="AP297"/>
      <c r="AQ297"/>
      <c r="AR297"/>
      <c r="AS297"/>
      <c r="AT297"/>
    </row>
    <row r="298" spans="3:46" s="1" customFormat="1" ht="12.75">
      <c r="C298" s="18"/>
      <c r="D298" s="18"/>
      <c r="E298" s="18"/>
      <c r="F298" s="19"/>
      <c r="G298" s="19"/>
      <c r="H298" s="20"/>
      <c r="I298" s="63"/>
      <c r="J298" s="4"/>
      <c r="K298" s="10"/>
      <c r="L298" s="12" t="s">
        <v>85</v>
      </c>
      <c r="M298" s="23">
        <f>IF($X291=0,0,(M291/$X291))</f>
        <v>0</v>
      </c>
      <c r="N298" s="23">
        <f aca="true" t="shared" si="185" ref="N298:W298">IF($X291=0,0,(N291/$X291))</f>
        <v>0</v>
      </c>
      <c r="O298" s="23">
        <f t="shared" si="185"/>
        <v>0</v>
      </c>
      <c r="P298" s="23">
        <f t="shared" si="185"/>
        <v>0</v>
      </c>
      <c r="Q298" s="23">
        <f t="shared" si="185"/>
        <v>0</v>
      </c>
      <c r="R298" s="23">
        <f t="shared" si="185"/>
        <v>0</v>
      </c>
      <c r="S298" s="23">
        <f t="shared" si="185"/>
        <v>0</v>
      </c>
      <c r="T298" s="23">
        <f t="shared" si="185"/>
        <v>0</v>
      </c>
      <c r="U298" s="23">
        <f t="shared" si="185"/>
        <v>0</v>
      </c>
      <c r="V298" s="23">
        <f t="shared" si="185"/>
        <v>0</v>
      </c>
      <c r="W298" s="34">
        <f t="shared" si="185"/>
        <v>0</v>
      </c>
      <c r="X298"/>
      <c r="Y298"/>
      <c r="Z298" s="64"/>
      <c r="AA298" s="38" t="s">
        <v>30</v>
      </c>
      <c r="AB298" s="75">
        <f aca="true" t="shared" si="186" ref="AB298:AL298">IF(M298&gt;0.1,1,0)</f>
        <v>0</v>
      </c>
      <c r="AC298" s="75">
        <f t="shared" si="186"/>
        <v>0</v>
      </c>
      <c r="AD298" s="75">
        <f t="shared" si="186"/>
        <v>0</v>
      </c>
      <c r="AE298" s="75">
        <f t="shared" si="186"/>
        <v>0</v>
      </c>
      <c r="AF298" s="75">
        <f t="shared" si="186"/>
        <v>0</v>
      </c>
      <c r="AG298" s="75">
        <f t="shared" si="186"/>
        <v>0</v>
      </c>
      <c r="AH298" s="75">
        <f t="shared" si="186"/>
        <v>0</v>
      </c>
      <c r="AI298" s="75">
        <f t="shared" si="186"/>
        <v>0</v>
      </c>
      <c r="AJ298" s="75">
        <f t="shared" si="186"/>
        <v>0</v>
      </c>
      <c r="AK298" s="75">
        <f t="shared" si="186"/>
        <v>0</v>
      </c>
      <c r="AL298" s="76">
        <f t="shared" si="186"/>
        <v>0</v>
      </c>
      <c r="AM298"/>
      <c r="AN298"/>
      <c r="AO298"/>
      <c r="AP298"/>
      <c r="AQ298"/>
      <c r="AR298"/>
      <c r="AS298"/>
      <c r="AT298"/>
    </row>
    <row r="299" spans="3:46" s="1" customFormat="1" ht="12.75">
      <c r="C299" s="18"/>
      <c r="D299" s="18"/>
      <c r="E299" s="18"/>
      <c r="F299" s="19"/>
      <c r="G299" s="19"/>
      <c r="H299" s="20"/>
      <c r="I299" s="63"/>
      <c r="J299" s="4"/>
      <c r="K299" s="10"/>
      <c r="L299" s="12" t="s">
        <v>31</v>
      </c>
      <c r="M299" s="10" t="str">
        <f aca="true" t="shared" si="187" ref="M299:W299">IF(SUM(AB296,AB297,AB298)=3,"YES","NO")</f>
        <v>NO</v>
      </c>
      <c r="N299" s="10" t="str">
        <f t="shared" si="187"/>
        <v>NO</v>
      </c>
      <c r="O299" s="10" t="str">
        <f t="shared" si="187"/>
        <v>NO</v>
      </c>
      <c r="P299" s="10" t="str">
        <f t="shared" si="187"/>
        <v>NO</v>
      </c>
      <c r="Q299" s="10" t="str">
        <f t="shared" si="187"/>
        <v>NO</v>
      </c>
      <c r="R299" s="10" t="str">
        <f t="shared" si="187"/>
        <v>NO</v>
      </c>
      <c r="S299" s="10" t="str">
        <f t="shared" si="187"/>
        <v>NO</v>
      </c>
      <c r="T299" s="10" t="str">
        <f t="shared" si="187"/>
        <v>NO</v>
      </c>
      <c r="U299" s="10" t="str">
        <f t="shared" si="187"/>
        <v>NO</v>
      </c>
      <c r="V299" s="10" t="str">
        <f t="shared" si="187"/>
        <v>NO</v>
      </c>
      <c r="W299" s="35" t="str">
        <f t="shared" si="187"/>
        <v>NO</v>
      </c>
      <c r="X299"/>
      <c r="Y299"/>
      <c r="AM299"/>
      <c r="AN299"/>
      <c r="AO299"/>
      <c r="AP299"/>
      <c r="AQ299"/>
      <c r="AR299"/>
      <c r="AS299"/>
      <c r="AT299"/>
    </row>
    <row r="300" spans="3:46" s="1" customFormat="1" ht="12.75">
      <c r="C300" s="18"/>
      <c r="D300" s="18"/>
      <c r="E300" s="18"/>
      <c r="F300" s="19"/>
      <c r="G300" s="19"/>
      <c r="H300" s="20"/>
      <c r="I300" s="64"/>
      <c r="J300" s="36"/>
      <c r="K300" s="37"/>
      <c r="L300" s="38" t="s">
        <v>32</v>
      </c>
      <c r="M300" s="8">
        <f aca="true" t="shared" si="188" ref="M300:W300">M291-M290</f>
        <v>0</v>
      </c>
      <c r="N300" s="8">
        <f t="shared" si="188"/>
        <v>0</v>
      </c>
      <c r="O300" s="8">
        <f t="shared" si="188"/>
        <v>0</v>
      </c>
      <c r="P300" s="8">
        <f t="shared" si="188"/>
        <v>0</v>
      </c>
      <c r="Q300" s="8">
        <f t="shared" si="188"/>
        <v>0</v>
      </c>
      <c r="R300" s="8">
        <f t="shared" si="188"/>
        <v>0</v>
      </c>
      <c r="S300" s="8">
        <f t="shared" si="188"/>
        <v>0</v>
      </c>
      <c r="T300" s="8">
        <f t="shared" si="188"/>
        <v>0</v>
      </c>
      <c r="U300" s="8">
        <f t="shared" si="188"/>
        <v>0</v>
      </c>
      <c r="V300" s="8">
        <f t="shared" si="188"/>
        <v>0</v>
      </c>
      <c r="W300" s="39">
        <f t="shared" si="188"/>
        <v>0</v>
      </c>
      <c r="X300"/>
      <c r="Y300"/>
      <c r="AM300"/>
      <c r="AN300"/>
      <c r="AO300"/>
      <c r="AP300"/>
      <c r="AQ300"/>
      <c r="AR300"/>
      <c r="AS300"/>
      <c r="AT300"/>
    </row>
    <row r="301" spans="3:46" s="1" customFormat="1" ht="12.75">
      <c r="C301" s="18"/>
      <c r="D301" s="18"/>
      <c r="E301" s="18"/>
      <c r="F301" s="19"/>
      <c r="G301" s="19"/>
      <c r="H301" s="20"/>
      <c r="J301" s="18"/>
      <c r="L301" s="13"/>
      <c r="M301" s="7"/>
      <c r="N301" s="7"/>
      <c r="O301" s="7"/>
      <c r="P301" s="7"/>
      <c r="Q301" s="7"/>
      <c r="R301" s="7"/>
      <c r="S301" s="7"/>
      <c r="T301" s="7"/>
      <c r="U301" s="7"/>
      <c r="V301" s="7"/>
      <c r="W301" s="7"/>
      <c r="X301"/>
      <c r="Y301"/>
      <c r="AM301"/>
      <c r="AN301"/>
      <c r="AO301"/>
      <c r="AP301"/>
      <c r="AQ301"/>
      <c r="AR301"/>
      <c r="AS301"/>
      <c r="AT301"/>
    </row>
    <row r="302" spans="3:46" s="1" customFormat="1" ht="12.75">
      <c r="C302" s="18"/>
      <c r="D302" s="18"/>
      <c r="E302" s="18"/>
      <c r="F302" s="19"/>
      <c r="G302" s="19"/>
      <c r="H302" s="40" t="s">
        <v>34</v>
      </c>
      <c r="I302" s="62"/>
      <c r="J302" s="2"/>
      <c r="K302" s="2"/>
      <c r="L302" s="29" t="s">
        <v>84</v>
      </c>
      <c r="M302" s="30">
        <f>IF(M294=0,0,IF(M293=0,1,((M294/M293)-1)))</f>
        <v>0</v>
      </c>
      <c r="N302" s="30">
        <f aca="true" t="shared" si="189" ref="N302:W302">IF(N294=0,0,IF(N293=0,1,((N294/N293)-1)))</f>
        <v>0</v>
      </c>
      <c r="O302" s="30">
        <f t="shared" si="189"/>
        <v>0</v>
      </c>
      <c r="P302" s="30">
        <f t="shared" si="189"/>
        <v>0</v>
      </c>
      <c r="Q302" s="30">
        <f t="shared" si="189"/>
        <v>0</v>
      </c>
      <c r="R302" s="30">
        <f t="shared" si="189"/>
        <v>0</v>
      </c>
      <c r="S302" s="30">
        <f t="shared" si="189"/>
        <v>0</v>
      </c>
      <c r="T302" s="30">
        <f t="shared" si="189"/>
        <v>0</v>
      </c>
      <c r="U302" s="30">
        <f t="shared" si="189"/>
        <v>0</v>
      </c>
      <c r="V302" s="30">
        <f t="shared" si="189"/>
        <v>0</v>
      </c>
      <c r="W302" s="31">
        <f t="shared" si="189"/>
        <v>0</v>
      </c>
      <c r="X302" s="25"/>
      <c r="Y302" s="21"/>
      <c r="AM302"/>
      <c r="AN302"/>
      <c r="AO302"/>
      <c r="AP302"/>
      <c r="AQ302"/>
      <c r="AR302"/>
      <c r="AS302"/>
      <c r="AT302"/>
    </row>
    <row r="303" spans="3:46" s="1" customFormat="1" ht="12.75">
      <c r="C303" s="18"/>
      <c r="D303" s="18"/>
      <c r="E303" s="18"/>
      <c r="F303" s="19"/>
      <c r="G303" s="19"/>
      <c r="H303" s="20"/>
      <c r="I303" s="65"/>
      <c r="J303" s="4"/>
      <c r="K303" s="10"/>
      <c r="L303" s="13" t="str">
        <f>"Mitigation Check 2: &gt; "&amp;$E$3&amp;$F$4</f>
        <v>Mitigation Check 2: &gt; 2.01 AF/T:</v>
      </c>
      <c r="M303" s="11">
        <f>M294-M293</f>
        <v>0</v>
      </c>
      <c r="N303" s="11">
        <f aca="true" t="shared" si="190" ref="N303:W303">N294-N293</f>
        <v>0</v>
      </c>
      <c r="O303" s="11">
        <f t="shared" si="190"/>
        <v>0</v>
      </c>
      <c r="P303" s="11">
        <f t="shared" si="190"/>
        <v>0</v>
      </c>
      <c r="Q303" s="11">
        <f t="shared" si="190"/>
        <v>0</v>
      </c>
      <c r="R303" s="11">
        <f t="shared" si="190"/>
        <v>0</v>
      </c>
      <c r="S303" s="11">
        <f t="shared" si="190"/>
        <v>0</v>
      </c>
      <c r="T303" s="11">
        <f t="shared" si="190"/>
        <v>0</v>
      </c>
      <c r="U303" s="11">
        <f t="shared" si="190"/>
        <v>0</v>
      </c>
      <c r="V303" s="11">
        <f t="shared" si="190"/>
        <v>0</v>
      </c>
      <c r="W303" s="33">
        <f t="shared" si="190"/>
        <v>0</v>
      </c>
      <c r="X303" s="25"/>
      <c r="Y303" s="21"/>
      <c r="Z303" s="62"/>
      <c r="AA303" s="29" t="s">
        <v>30</v>
      </c>
      <c r="AB303" s="73">
        <f aca="true" t="shared" si="191" ref="AB303:AL303">IF(M302&gt;0.1,1,0)</f>
        <v>0</v>
      </c>
      <c r="AC303" s="73">
        <f t="shared" si="191"/>
        <v>0</v>
      </c>
      <c r="AD303" s="73">
        <f t="shared" si="191"/>
        <v>0</v>
      </c>
      <c r="AE303" s="73">
        <f t="shared" si="191"/>
        <v>0</v>
      </c>
      <c r="AF303" s="73">
        <f t="shared" si="191"/>
        <v>0</v>
      </c>
      <c r="AG303" s="73">
        <f t="shared" si="191"/>
        <v>0</v>
      </c>
      <c r="AH303" s="73">
        <f t="shared" si="191"/>
        <v>0</v>
      </c>
      <c r="AI303" s="73">
        <f t="shared" si="191"/>
        <v>0</v>
      </c>
      <c r="AJ303" s="73">
        <f t="shared" si="191"/>
        <v>0</v>
      </c>
      <c r="AK303" s="73">
        <f t="shared" si="191"/>
        <v>0</v>
      </c>
      <c r="AL303" s="74">
        <f t="shared" si="191"/>
        <v>0</v>
      </c>
      <c r="AM303"/>
      <c r="AN303"/>
      <c r="AO303"/>
      <c r="AP303"/>
      <c r="AQ303"/>
      <c r="AR303"/>
      <c r="AS303"/>
      <c r="AT303"/>
    </row>
    <row r="304" spans="3:46" s="1" customFormat="1" ht="12.75">
      <c r="C304" s="18"/>
      <c r="D304" s="18"/>
      <c r="E304" s="18"/>
      <c r="F304" s="19"/>
      <c r="G304" s="19"/>
      <c r="H304" s="20"/>
      <c r="I304" s="66"/>
      <c r="J304" s="47"/>
      <c r="K304" s="10"/>
      <c r="L304" s="12"/>
      <c r="M304" s="23"/>
      <c r="N304" s="23"/>
      <c r="O304" s="23"/>
      <c r="P304" s="23"/>
      <c r="Q304" s="23"/>
      <c r="R304" s="23"/>
      <c r="S304" s="23"/>
      <c r="T304" s="23"/>
      <c r="U304" s="23"/>
      <c r="V304" s="23"/>
      <c r="W304" s="34"/>
      <c r="X304" s="25"/>
      <c r="Y304" s="21"/>
      <c r="Z304" s="63"/>
      <c r="AA304" s="12" t="s">
        <v>30</v>
      </c>
      <c r="AB304" s="24">
        <f aca="true" t="shared" si="192" ref="AB304:AL304">IF(M303&gt;$E$3,1,0)</f>
        <v>0</v>
      </c>
      <c r="AC304" s="24">
        <f t="shared" si="192"/>
        <v>0</v>
      </c>
      <c r="AD304" s="24">
        <f t="shared" si="192"/>
        <v>0</v>
      </c>
      <c r="AE304" s="24">
        <f t="shared" si="192"/>
        <v>0</v>
      </c>
      <c r="AF304" s="24">
        <f t="shared" si="192"/>
        <v>0</v>
      </c>
      <c r="AG304" s="24">
        <f t="shared" si="192"/>
        <v>0</v>
      </c>
      <c r="AH304" s="24">
        <f t="shared" si="192"/>
        <v>0</v>
      </c>
      <c r="AI304" s="24">
        <f t="shared" si="192"/>
        <v>0</v>
      </c>
      <c r="AJ304" s="24">
        <f t="shared" si="192"/>
        <v>0</v>
      </c>
      <c r="AK304" s="24">
        <f t="shared" si="192"/>
        <v>0</v>
      </c>
      <c r="AL304" s="32">
        <f t="shared" si="192"/>
        <v>0</v>
      </c>
      <c r="AM304"/>
      <c r="AN304"/>
      <c r="AO304"/>
      <c r="AP304"/>
      <c r="AQ304"/>
      <c r="AR304"/>
      <c r="AS304"/>
      <c r="AT304"/>
    </row>
    <row r="305" spans="3:46" s="1" customFormat="1" ht="12.75">
      <c r="C305" s="18"/>
      <c r="D305" s="18"/>
      <c r="E305" s="18"/>
      <c r="F305" s="19"/>
      <c r="G305" s="19"/>
      <c r="H305" s="20"/>
      <c r="I305" s="65"/>
      <c r="J305" s="4"/>
      <c r="K305" s="10"/>
      <c r="L305" s="12" t="s">
        <v>31</v>
      </c>
      <c r="M305" s="10" t="str">
        <f aca="true" t="shared" si="193" ref="M305:W305">IF(SUM(AB303,AB304)=2,"YES","NO")</f>
        <v>NO</v>
      </c>
      <c r="N305" s="10" t="str">
        <f t="shared" si="193"/>
        <v>NO</v>
      </c>
      <c r="O305" s="10" t="str">
        <f t="shared" si="193"/>
        <v>NO</v>
      </c>
      <c r="P305" s="10" t="str">
        <f t="shared" si="193"/>
        <v>NO</v>
      </c>
      <c r="Q305" s="10" t="str">
        <f t="shared" si="193"/>
        <v>NO</v>
      </c>
      <c r="R305" s="10" t="str">
        <f t="shared" si="193"/>
        <v>NO</v>
      </c>
      <c r="S305" s="10" t="str">
        <f t="shared" si="193"/>
        <v>NO</v>
      </c>
      <c r="T305" s="10" t="str">
        <f t="shared" si="193"/>
        <v>NO</v>
      </c>
      <c r="U305" s="10" t="str">
        <f t="shared" si="193"/>
        <v>NO</v>
      </c>
      <c r="V305" s="10" t="str">
        <f t="shared" si="193"/>
        <v>NO</v>
      </c>
      <c r="W305" s="35" t="str">
        <f t="shared" si="193"/>
        <v>NO</v>
      </c>
      <c r="X305" s="25"/>
      <c r="Y305" s="21"/>
      <c r="Z305" s="64"/>
      <c r="AA305" s="38"/>
      <c r="AB305" s="75"/>
      <c r="AC305" s="75"/>
      <c r="AD305" s="75"/>
      <c r="AE305" s="75"/>
      <c r="AF305" s="75"/>
      <c r="AG305" s="75"/>
      <c r="AH305" s="75"/>
      <c r="AI305" s="75"/>
      <c r="AJ305" s="75"/>
      <c r="AK305" s="75"/>
      <c r="AL305" s="76"/>
      <c r="AM305"/>
      <c r="AN305"/>
      <c r="AO305"/>
      <c r="AP305"/>
      <c r="AQ305"/>
      <c r="AR305"/>
      <c r="AS305"/>
      <c r="AT305"/>
    </row>
    <row r="306" spans="3:46" s="1" customFormat="1" ht="12.75">
      <c r="C306" s="18"/>
      <c r="D306" s="18"/>
      <c r="E306" s="18"/>
      <c r="F306" s="19"/>
      <c r="G306" s="19"/>
      <c r="H306" s="20"/>
      <c r="I306" s="67"/>
      <c r="J306" s="36"/>
      <c r="K306" s="37"/>
      <c r="L306" s="38" t="s">
        <v>32</v>
      </c>
      <c r="M306" s="8">
        <f>M294-M293</f>
        <v>0</v>
      </c>
      <c r="N306" s="8">
        <f aca="true" t="shared" si="194" ref="N306:W306">N294-N293</f>
        <v>0</v>
      </c>
      <c r="O306" s="8">
        <f t="shared" si="194"/>
        <v>0</v>
      </c>
      <c r="P306" s="8">
        <f t="shared" si="194"/>
        <v>0</v>
      </c>
      <c r="Q306" s="8">
        <f t="shared" si="194"/>
        <v>0</v>
      </c>
      <c r="R306" s="8">
        <f t="shared" si="194"/>
        <v>0</v>
      </c>
      <c r="S306" s="8">
        <f t="shared" si="194"/>
        <v>0</v>
      </c>
      <c r="T306" s="8">
        <f t="shared" si="194"/>
        <v>0</v>
      </c>
      <c r="U306" s="8">
        <f t="shared" si="194"/>
        <v>0</v>
      </c>
      <c r="V306" s="8">
        <f t="shared" si="194"/>
        <v>0</v>
      </c>
      <c r="W306" s="39">
        <f t="shared" si="194"/>
        <v>0</v>
      </c>
      <c r="X306" s="25"/>
      <c r="Y306" s="21"/>
      <c r="AM306"/>
      <c r="AN306"/>
      <c r="AO306"/>
      <c r="AP306"/>
      <c r="AQ306"/>
      <c r="AR306"/>
      <c r="AS306"/>
      <c r="AT306"/>
    </row>
    <row r="307" spans="3:46" s="1" customFormat="1" ht="12.75">
      <c r="C307" s="18"/>
      <c r="D307" s="18"/>
      <c r="E307" s="19"/>
      <c r="F307" s="19"/>
      <c r="G307" s="20"/>
      <c r="H307" s="18"/>
      <c r="I307" s="18"/>
      <c r="K307" s="13"/>
      <c r="L307" s="140"/>
      <c r="M307" s="7"/>
      <c r="N307" s="7"/>
      <c r="O307" s="7"/>
      <c r="P307" s="7"/>
      <c r="Q307" s="7"/>
      <c r="R307" s="7"/>
      <c r="S307" s="7"/>
      <c r="T307" s="7"/>
      <c r="U307" s="7"/>
      <c r="V307" s="7"/>
      <c r="W307" s="25"/>
      <c r="X307" s="21"/>
      <c r="AM307"/>
      <c r="AN307"/>
      <c r="AO307"/>
      <c r="AP307"/>
      <c r="AQ307"/>
      <c r="AR307"/>
      <c r="AS307"/>
      <c r="AT307"/>
    </row>
    <row r="308" spans="3:46" s="1" customFormat="1" ht="12.75">
      <c r="C308"/>
      <c r="D308"/>
      <c r="E308" s="41"/>
      <c r="F308" s="43"/>
      <c r="G308" s="9"/>
      <c r="H308" s="42"/>
      <c r="I308" s="44"/>
      <c r="J308"/>
      <c r="K308"/>
      <c r="L308" s="13"/>
      <c r="M308"/>
      <c r="N308"/>
      <c r="O308"/>
      <c r="P308"/>
      <c r="Q308"/>
      <c r="R308"/>
      <c r="S308"/>
      <c r="T308"/>
      <c r="U308"/>
      <c r="V308"/>
      <c r="W308"/>
      <c r="X308"/>
      <c r="Y308"/>
      <c r="AM308"/>
      <c r="AN308"/>
      <c r="AO308"/>
      <c r="AP308"/>
      <c r="AQ308"/>
      <c r="AR308"/>
      <c r="AS308"/>
      <c r="AT308"/>
    </row>
    <row r="309" spans="3:46" s="1" customFormat="1" ht="15.75">
      <c r="C309" s="14" t="s">
        <v>101</v>
      </c>
      <c r="D309"/>
      <c r="E309"/>
      <c r="F309"/>
      <c r="G309"/>
      <c r="H309"/>
      <c r="I309"/>
      <c r="J309"/>
      <c r="K309"/>
      <c r="L309" s="13"/>
      <c r="M309" t="str">
        <f>"Impact by Reach (AF/"&amp;$F$3</f>
        <v>Impact by Reach (AF/Trimester)</v>
      </c>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row>
    <row r="310" spans="3:46" s="1" customFormat="1" ht="12.75">
      <c r="C310" s="2" t="s">
        <v>0</v>
      </c>
      <c r="D310" s="2" t="s">
        <v>1</v>
      </c>
      <c r="E310" s="2" t="s">
        <v>48</v>
      </c>
      <c r="F310" s="2" t="s">
        <v>5</v>
      </c>
      <c r="G310" s="2" t="s">
        <v>6</v>
      </c>
      <c r="H310" s="2" t="s">
        <v>8</v>
      </c>
      <c r="I310" s="198" t="s">
        <v>35</v>
      </c>
      <c r="J310" s="198"/>
      <c r="K310" s="5" t="s">
        <v>10</v>
      </c>
      <c r="L310" s="13"/>
      <c r="M310" s="2" t="s">
        <v>12</v>
      </c>
      <c r="N310" s="2" t="s">
        <v>13</v>
      </c>
      <c r="O310" s="2" t="s">
        <v>14</v>
      </c>
      <c r="P310" s="2" t="s">
        <v>15</v>
      </c>
      <c r="Q310" s="2" t="s">
        <v>16</v>
      </c>
      <c r="R310" s="2" t="s">
        <v>17</v>
      </c>
      <c r="S310" s="2" t="s">
        <v>18</v>
      </c>
      <c r="T310" s="2" t="s">
        <v>19</v>
      </c>
      <c r="U310" s="2" t="s">
        <v>20</v>
      </c>
      <c r="V310" s="2" t="s">
        <v>21</v>
      </c>
      <c r="W310" s="2" t="s">
        <v>22</v>
      </c>
      <c r="X310"/>
      <c r="Y310"/>
      <c r="Z310"/>
      <c r="AA310"/>
      <c r="AB310"/>
      <c r="AC310"/>
      <c r="AD310"/>
      <c r="AE310"/>
      <c r="AF310"/>
      <c r="AG310"/>
      <c r="AH310"/>
      <c r="AI310"/>
      <c r="AJ310"/>
      <c r="AK310"/>
      <c r="AL310"/>
      <c r="AM310"/>
      <c r="AN310"/>
      <c r="AO310"/>
      <c r="AP310"/>
      <c r="AQ310"/>
      <c r="AR310"/>
      <c r="AS310"/>
      <c r="AT310"/>
    </row>
    <row r="311" spans="3:46" s="1" customFormat="1" ht="13.5" thickBot="1">
      <c r="C311" s="3"/>
      <c r="D311" s="3" t="s">
        <v>2</v>
      </c>
      <c r="E311" s="3" t="s">
        <v>3</v>
      </c>
      <c r="F311" s="3" t="s">
        <v>4</v>
      </c>
      <c r="G311" s="3" t="s">
        <v>7</v>
      </c>
      <c r="H311" s="3" t="s">
        <v>9</v>
      </c>
      <c r="I311" s="69" t="s">
        <v>44</v>
      </c>
      <c r="J311" s="68" t="s">
        <v>45</v>
      </c>
      <c r="K311" s="6" t="s">
        <v>11</v>
      </c>
      <c r="L311" s="13"/>
      <c r="M311" s="3" t="s">
        <v>23</v>
      </c>
      <c r="N311" s="3" t="s">
        <v>24</v>
      </c>
      <c r="O311" s="3" t="s">
        <v>25</v>
      </c>
      <c r="P311" s="3" t="s">
        <v>26</v>
      </c>
      <c r="Q311" s="3" t="s">
        <v>27</v>
      </c>
      <c r="R311" s="3" t="s">
        <v>28</v>
      </c>
      <c r="S311" s="3" t="s">
        <v>19</v>
      </c>
      <c r="T311" s="3"/>
      <c r="U311" s="3" t="s">
        <v>21</v>
      </c>
      <c r="V311" s="3"/>
      <c r="W311" s="3" t="s">
        <v>29</v>
      </c>
      <c r="X311"/>
      <c r="Y311"/>
      <c r="Z311"/>
      <c r="AA311"/>
      <c r="AB311"/>
      <c r="AC311"/>
      <c r="AD311"/>
      <c r="AE311"/>
      <c r="AF311"/>
      <c r="AG311"/>
      <c r="AH311"/>
      <c r="AI311"/>
      <c r="AJ311"/>
      <c r="AK311"/>
      <c r="AL311"/>
      <c r="AM311"/>
      <c r="AN311"/>
      <c r="AO311"/>
      <c r="AP311"/>
      <c r="AQ311"/>
      <c r="AR311"/>
      <c r="AS311"/>
      <c r="AT311"/>
    </row>
    <row r="312" spans="3:46" s="1" customFormat="1" ht="16.5" thickTop="1">
      <c r="C312" s="14" t="s">
        <v>102</v>
      </c>
      <c r="D312" s="10"/>
      <c r="E312" s="10"/>
      <c r="F312" s="10"/>
      <c r="G312" s="10"/>
      <c r="H312" s="10"/>
      <c r="I312" s="10"/>
      <c r="J312" s="10"/>
      <c r="K312" s="4"/>
      <c r="L312" s="13"/>
      <c r="M312" s="10"/>
      <c r="N312" s="10"/>
      <c r="O312" s="10"/>
      <c r="P312" s="10"/>
      <c r="Q312" s="10"/>
      <c r="R312" s="10"/>
      <c r="S312" s="10"/>
      <c r="T312" s="10"/>
      <c r="U312" s="10"/>
      <c r="V312" s="10"/>
      <c r="W312" s="10"/>
      <c r="X312"/>
      <c r="Y312"/>
      <c r="Z312"/>
      <c r="AA312"/>
      <c r="AB312"/>
      <c r="AC312"/>
      <c r="AD312"/>
      <c r="AE312"/>
      <c r="AF312"/>
      <c r="AG312"/>
      <c r="AH312"/>
      <c r="AI312"/>
      <c r="AJ312"/>
      <c r="AK312"/>
      <c r="AL312"/>
      <c r="AM312"/>
      <c r="AN312"/>
      <c r="AO312"/>
      <c r="AP312"/>
      <c r="AQ312"/>
      <c r="AR312"/>
      <c r="AS312"/>
      <c r="AT312"/>
    </row>
    <row r="313" spans="3:46" s="1" customFormat="1" ht="12.75">
      <c r="C313" s="15" t="s">
        <v>79</v>
      </c>
      <c r="D313" s="15" t="s">
        <v>79</v>
      </c>
      <c r="E313" s="16">
        <v>275.6</v>
      </c>
      <c r="F313" s="16">
        <v>68.9</v>
      </c>
      <c r="G313" s="17">
        <v>21916</v>
      </c>
      <c r="H313" s="15" t="s">
        <v>90</v>
      </c>
      <c r="I313" s="15">
        <v>275.6</v>
      </c>
      <c r="J313" s="16">
        <f>I313/3</f>
        <v>91.86666666666667</v>
      </c>
      <c r="K313" s="15" t="s">
        <v>91</v>
      </c>
      <c r="L313" s="139" t="s">
        <v>40</v>
      </c>
      <c r="M313" s="77"/>
      <c r="N313" s="78"/>
      <c r="O313" s="78"/>
      <c r="P313" s="78"/>
      <c r="Q313" s="78"/>
      <c r="R313" s="78"/>
      <c r="S313" s="78"/>
      <c r="T313" s="78"/>
      <c r="U313" s="78"/>
      <c r="V313" s="78"/>
      <c r="W313" s="79"/>
      <c r="X313" s="22">
        <f>SUM(M313:W313)</f>
        <v>0</v>
      </c>
      <c r="Y313" s="21"/>
      <c r="AM313"/>
      <c r="AN313"/>
      <c r="AO313"/>
      <c r="AP313"/>
      <c r="AQ313"/>
      <c r="AR313"/>
      <c r="AS313"/>
      <c r="AT313"/>
    </row>
    <row r="314" spans="3:46" s="1" customFormat="1" ht="12.75">
      <c r="C314"/>
      <c r="D314"/>
      <c r="E314"/>
      <c r="F314"/>
      <c r="G314"/>
      <c r="H314"/>
      <c r="I314"/>
      <c r="J314"/>
      <c r="K314"/>
      <c r="L314" s="139" t="s">
        <v>41</v>
      </c>
      <c r="M314" s="80"/>
      <c r="N314" s="11"/>
      <c r="O314" s="11"/>
      <c r="P314" s="11"/>
      <c r="Q314" s="11"/>
      <c r="R314" s="11"/>
      <c r="S314" s="11"/>
      <c r="T314" s="11"/>
      <c r="U314" s="11"/>
      <c r="V314" s="11"/>
      <c r="W314" s="81"/>
      <c r="X314" s="22">
        <f>SUM(M314:W314)</f>
        <v>0</v>
      </c>
      <c r="AM314"/>
      <c r="AN314"/>
      <c r="AO314"/>
      <c r="AP314"/>
      <c r="AQ314"/>
      <c r="AR314"/>
      <c r="AS314"/>
      <c r="AT314"/>
    </row>
    <row r="315" spans="3:46" s="1" customFormat="1" ht="15.75">
      <c r="C315" s="14" t="s">
        <v>103</v>
      </c>
      <c r="D315"/>
      <c r="E315"/>
      <c r="F315"/>
      <c r="G315"/>
      <c r="H315"/>
      <c r="I315"/>
      <c r="J315" s="70"/>
      <c r="K315"/>
      <c r="L315" s="139"/>
      <c r="M315" s="82"/>
      <c r="N315" s="83"/>
      <c r="O315" s="83"/>
      <c r="P315" s="83"/>
      <c r="Q315" s="83"/>
      <c r="R315" s="83"/>
      <c r="S315" s="83"/>
      <c r="T315" s="83"/>
      <c r="U315" s="83"/>
      <c r="V315" s="83"/>
      <c r="W315" s="84"/>
      <c r="X315"/>
      <c r="Y315"/>
      <c r="Z315"/>
      <c r="AM315"/>
      <c r="AN315"/>
      <c r="AO315"/>
      <c r="AP315"/>
      <c r="AQ315"/>
      <c r="AR315"/>
      <c r="AS315"/>
      <c r="AT315"/>
    </row>
    <row r="316" spans="3:46" s="1" customFormat="1" ht="12.75">
      <c r="C316" s="15" t="str">
        <f aca="true" t="shared" si="195" ref="C316:J316">C313</f>
        <v>???</v>
      </c>
      <c r="D316" s="15" t="str">
        <f t="shared" si="195"/>
        <v>???</v>
      </c>
      <c r="E316" s="15">
        <f t="shared" si="195"/>
        <v>275.6</v>
      </c>
      <c r="F316" s="15">
        <f t="shared" si="195"/>
        <v>68.9</v>
      </c>
      <c r="G316" s="17">
        <f t="shared" si="195"/>
        <v>21916</v>
      </c>
      <c r="H316" s="15" t="str">
        <f t="shared" si="195"/>
        <v>8S26E-3</v>
      </c>
      <c r="I316" s="15">
        <f t="shared" si="195"/>
        <v>275.6</v>
      </c>
      <c r="J316" s="16">
        <f t="shared" si="195"/>
        <v>91.86666666666667</v>
      </c>
      <c r="K316" s="15" t="s">
        <v>92</v>
      </c>
      <c r="L316" s="139" t="s">
        <v>42</v>
      </c>
      <c r="M316" s="80"/>
      <c r="N316" s="11"/>
      <c r="O316" s="11"/>
      <c r="P316" s="11"/>
      <c r="Q316" s="11"/>
      <c r="R316" s="11"/>
      <c r="S316" s="11"/>
      <c r="T316" s="11"/>
      <c r="U316" s="11"/>
      <c r="V316" s="11"/>
      <c r="W316" s="81"/>
      <c r="X316" s="22">
        <f>SUM(M316:W316)</f>
        <v>0</v>
      </c>
      <c r="Y316" s="21"/>
      <c r="Z316"/>
      <c r="AM316"/>
      <c r="AN316"/>
      <c r="AO316"/>
      <c r="AP316"/>
      <c r="AQ316"/>
      <c r="AR316"/>
      <c r="AS316"/>
      <c r="AT316"/>
    </row>
    <row r="317" spans="3:46" s="1" customFormat="1" ht="12.75">
      <c r="C317"/>
      <c r="D317"/>
      <c r="E317"/>
      <c r="F317"/>
      <c r="G317"/>
      <c r="H317"/>
      <c r="I317"/>
      <c r="J317"/>
      <c r="K317"/>
      <c r="L317" s="139" t="s">
        <v>43</v>
      </c>
      <c r="M317" s="85"/>
      <c r="N317" s="86"/>
      <c r="O317" s="86"/>
      <c r="P317" s="86"/>
      <c r="Q317" s="86"/>
      <c r="R317" s="86"/>
      <c r="S317" s="86"/>
      <c r="T317" s="86"/>
      <c r="U317" s="86"/>
      <c r="V317" s="86"/>
      <c r="W317" s="87"/>
      <c r="X317" s="22">
        <f>SUM(M317:W317)</f>
        <v>0</v>
      </c>
      <c r="Y317" s="21"/>
      <c r="Z317"/>
      <c r="AM317"/>
      <c r="AN317"/>
      <c r="AO317"/>
      <c r="AP317"/>
      <c r="AQ317"/>
      <c r="AR317"/>
      <c r="AS317"/>
      <c r="AT317"/>
    </row>
    <row r="318" spans="3:46" s="1" customFormat="1" ht="12.75">
      <c r="C318" s="18"/>
      <c r="D318" s="18"/>
      <c r="E318" s="19"/>
      <c r="F318" s="19"/>
      <c r="G318" s="20"/>
      <c r="H318" s="18"/>
      <c r="I318" s="18"/>
      <c r="L318" s="140"/>
      <c r="M318" s="7"/>
      <c r="N318" s="7"/>
      <c r="O318" s="7"/>
      <c r="P318" s="7"/>
      <c r="Q318" s="7"/>
      <c r="R318" s="7"/>
      <c r="S318" s="7"/>
      <c r="T318" s="7"/>
      <c r="U318" s="7"/>
      <c r="V318" s="7"/>
      <c r="W318" s="22"/>
      <c r="AL318"/>
      <c r="AM318"/>
      <c r="AN318"/>
      <c r="AO318"/>
      <c r="AP318"/>
      <c r="AQ318"/>
      <c r="AR318"/>
      <c r="AS318"/>
      <c r="AT318"/>
    </row>
    <row r="319" spans="3:46" s="1" customFormat="1" ht="12.75">
      <c r="C319" s="18"/>
      <c r="D319" s="18"/>
      <c r="E319" s="18"/>
      <c r="F319" s="19"/>
      <c r="G319" s="19"/>
      <c r="H319" s="40" t="s">
        <v>33</v>
      </c>
      <c r="I319" s="62"/>
      <c r="J319" s="2"/>
      <c r="K319" s="2"/>
      <c r="L319" s="29" t="s">
        <v>84</v>
      </c>
      <c r="M319" s="30">
        <f>IF(M314=0,0,IF(M313=0,1,((M314/M313)-1)))</f>
        <v>0</v>
      </c>
      <c r="N319" s="30">
        <f aca="true" t="shared" si="196" ref="N319:W319">IF(N314=0,0,IF(N313=0,1,((N314/N313)-1)))</f>
        <v>0</v>
      </c>
      <c r="O319" s="30">
        <f t="shared" si="196"/>
        <v>0</v>
      </c>
      <c r="P319" s="30">
        <f t="shared" si="196"/>
        <v>0</v>
      </c>
      <c r="Q319" s="30">
        <f t="shared" si="196"/>
        <v>0</v>
      </c>
      <c r="R319" s="30">
        <f t="shared" si="196"/>
        <v>0</v>
      </c>
      <c r="S319" s="30">
        <f t="shared" si="196"/>
        <v>0</v>
      </c>
      <c r="T319" s="30">
        <f t="shared" si="196"/>
        <v>0</v>
      </c>
      <c r="U319" s="30">
        <f t="shared" si="196"/>
        <v>0</v>
      </c>
      <c r="V319" s="30">
        <f t="shared" si="196"/>
        <v>0</v>
      </c>
      <c r="W319" s="31">
        <f t="shared" si="196"/>
        <v>0</v>
      </c>
      <c r="X319"/>
      <c r="Y319"/>
      <c r="Z319" s="62"/>
      <c r="AA319" s="29" t="s">
        <v>30</v>
      </c>
      <c r="AB319" s="73">
        <f aca="true" t="shared" si="197" ref="AB319:AL319">IF(M319&gt;0.1,1,0)</f>
        <v>0</v>
      </c>
      <c r="AC319" s="73">
        <f t="shared" si="197"/>
        <v>0</v>
      </c>
      <c r="AD319" s="73">
        <f t="shared" si="197"/>
        <v>0</v>
      </c>
      <c r="AE319" s="73">
        <f t="shared" si="197"/>
        <v>0</v>
      </c>
      <c r="AF319" s="73">
        <f t="shared" si="197"/>
        <v>0</v>
      </c>
      <c r="AG319" s="73">
        <f t="shared" si="197"/>
        <v>0</v>
      </c>
      <c r="AH319" s="73">
        <f t="shared" si="197"/>
        <v>0</v>
      </c>
      <c r="AI319" s="73">
        <f t="shared" si="197"/>
        <v>0</v>
      </c>
      <c r="AJ319" s="73">
        <f t="shared" si="197"/>
        <v>0</v>
      </c>
      <c r="AK319" s="73">
        <f t="shared" si="197"/>
        <v>0</v>
      </c>
      <c r="AL319" s="74">
        <f t="shared" si="197"/>
        <v>0</v>
      </c>
      <c r="AM319"/>
      <c r="AN319"/>
      <c r="AO319"/>
      <c r="AP319"/>
      <c r="AQ319"/>
      <c r="AR319"/>
      <c r="AS319"/>
      <c r="AT319"/>
    </row>
    <row r="320" spans="3:46" s="1" customFormat="1" ht="12.75">
      <c r="C320" s="18"/>
      <c r="D320" s="18"/>
      <c r="E320" s="18"/>
      <c r="F320" s="19"/>
      <c r="G320" s="19"/>
      <c r="H320" s="20"/>
      <c r="I320" s="63"/>
      <c r="J320" s="4"/>
      <c r="K320" s="10"/>
      <c r="L320" s="13" t="str">
        <f>"Mitigation Check 2: &gt; "&amp;TRUNC($E$3,0)&amp;$F$4</f>
        <v>Mitigation Check 2: &gt; 2 AF/T:</v>
      </c>
      <c r="M320" s="11">
        <f aca="true" t="shared" si="198" ref="M320:W320">M314-M313</f>
        <v>0</v>
      </c>
      <c r="N320" s="11">
        <f t="shared" si="198"/>
        <v>0</v>
      </c>
      <c r="O320" s="11">
        <f t="shared" si="198"/>
        <v>0</v>
      </c>
      <c r="P320" s="11">
        <f t="shared" si="198"/>
        <v>0</v>
      </c>
      <c r="Q320" s="11">
        <f t="shared" si="198"/>
        <v>0</v>
      </c>
      <c r="R320" s="11">
        <f t="shared" si="198"/>
        <v>0</v>
      </c>
      <c r="S320" s="11">
        <f t="shared" si="198"/>
        <v>0</v>
      </c>
      <c r="T320" s="11">
        <f t="shared" si="198"/>
        <v>0</v>
      </c>
      <c r="U320" s="11">
        <f t="shared" si="198"/>
        <v>0</v>
      </c>
      <c r="V320" s="11">
        <f t="shared" si="198"/>
        <v>0</v>
      </c>
      <c r="W320" s="33">
        <f t="shared" si="198"/>
        <v>0</v>
      </c>
      <c r="X320"/>
      <c r="Y320"/>
      <c r="Z320" s="63"/>
      <c r="AA320" s="12" t="s">
        <v>30</v>
      </c>
      <c r="AB320" s="24">
        <f aca="true" t="shared" si="199" ref="AB320:AL320">IF(M320&gt;$E$3,1,0)</f>
        <v>0</v>
      </c>
      <c r="AC320" s="24">
        <f t="shared" si="199"/>
        <v>0</v>
      </c>
      <c r="AD320" s="24">
        <f t="shared" si="199"/>
        <v>0</v>
      </c>
      <c r="AE320" s="24">
        <f t="shared" si="199"/>
        <v>0</v>
      </c>
      <c r="AF320" s="24">
        <f t="shared" si="199"/>
        <v>0</v>
      </c>
      <c r="AG320" s="24">
        <f t="shared" si="199"/>
        <v>0</v>
      </c>
      <c r="AH320" s="24">
        <f t="shared" si="199"/>
        <v>0</v>
      </c>
      <c r="AI320" s="24">
        <f t="shared" si="199"/>
        <v>0</v>
      </c>
      <c r="AJ320" s="24">
        <f t="shared" si="199"/>
        <v>0</v>
      </c>
      <c r="AK320" s="24">
        <f t="shared" si="199"/>
        <v>0</v>
      </c>
      <c r="AL320" s="32">
        <f t="shared" si="199"/>
        <v>0</v>
      </c>
      <c r="AM320"/>
      <c r="AN320"/>
      <c r="AO320"/>
      <c r="AP320"/>
      <c r="AQ320"/>
      <c r="AR320"/>
      <c r="AS320"/>
      <c r="AT320"/>
    </row>
    <row r="321" spans="3:46" s="1" customFormat="1" ht="12.75">
      <c r="C321" s="18"/>
      <c r="D321" s="18"/>
      <c r="E321" s="18"/>
      <c r="F321" s="19"/>
      <c r="G321" s="19"/>
      <c r="H321" s="20"/>
      <c r="I321" s="63"/>
      <c r="J321" s="4"/>
      <c r="K321" s="10"/>
      <c r="L321" s="12" t="s">
        <v>85</v>
      </c>
      <c r="M321" s="23">
        <f>IF($X314=0,0,(M314/$X314))</f>
        <v>0</v>
      </c>
      <c r="N321" s="23">
        <f aca="true" t="shared" si="200" ref="N321:W321">IF($X314=0,0,(N314/$X314))</f>
        <v>0</v>
      </c>
      <c r="O321" s="23">
        <f t="shared" si="200"/>
        <v>0</v>
      </c>
      <c r="P321" s="23">
        <f t="shared" si="200"/>
        <v>0</v>
      </c>
      <c r="Q321" s="23">
        <f t="shared" si="200"/>
        <v>0</v>
      </c>
      <c r="R321" s="23">
        <f t="shared" si="200"/>
        <v>0</v>
      </c>
      <c r="S321" s="23">
        <f t="shared" si="200"/>
        <v>0</v>
      </c>
      <c r="T321" s="23">
        <f t="shared" si="200"/>
        <v>0</v>
      </c>
      <c r="U321" s="23">
        <f t="shared" si="200"/>
        <v>0</v>
      </c>
      <c r="V321" s="23">
        <f t="shared" si="200"/>
        <v>0</v>
      </c>
      <c r="W321" s="34">
        <f t="shared" si="200"/>
        <v>0</v>
      </c>
      <c r="X321"/>
      <c r="Y321"/>
      <c r="Z321" s="64"/>
      <c r="AA321" s="38" t="s">
        <v>30</v>
      </c>
      <c r="AB321" s="75">
        <f aca="true" t="shared" si="201" ref="AB321:AL321">IF(M321&gt;0.1,1,0)</f>
        <v>0</v>
      </c>
      <c r="AC321" s="75">
        <f t="shared" si="201"/>
        <v>0</v>
      </c>
      <c r="AD321" s="75">
        <f t="shared" si="201"/>
        <v>0</v>
      </c>
      <c r="AE321" s="75">
        <f t="shared" si="201"/>
        <v>0</v>
      </c>
      <c r="AF321" s="75">
        <f t="shared" si="201"/>
        <v>0</v>
      </c>
      <c r="AG321" s="75">
        <f t="shared" si="201"/>
        <v>0</v>
      </c>
      <c r="AH321" s="75">
        <f t="shared" si="201"/>
        <v>0</v>
      </c>
      <c r="AI321" s="75">
        <f t="shared" si="201"/>
        <v>0</v>
      </c>
      <c r="AJ321" s="75">
        <f t="shared" si="201"/>
        <v>0</v>
      </c>
      <c r="AK321" s="75">
        <f t="shared" si="201"/>
        <v>0</v>
      </c>
      <c r="AL321" s="76">
        <f t="shared" si="201"/>
        <v>0</v>
      </c>
      <c r="AM321"/>
      <c r="AN321"/>
      <c r="AO321"/>
      <c r="AP321"/>
      <c r="AQ321"/>
      <c r="AR321"/>
      <c r="AS321"/>
      <c r="AT321"/>
    </row>
    <row r="322" spans="3:46" s="1" customFormat="1" ht="12.75">
      <c r="C322" s="18"/>
      <c r="D322" s="18"/>
      <c r="E322" s="18"/>
      <c r="F322" s="19"/>
      <c r="G322" s="19"/>
      <c r="H322" s="20"/>
      <c r="I322" s="63"/>
      <c r="J322" s="4"/>
      <c r="K322" s="10"/>
      <c r="L322" s="12" t="s">
        <v>31</v>
      </c>
      <c r="M322" s="10" t="str">
        <f aca="true" t="shared" si="202" ref="M322:W322">IF(SUM(AB319,AB320,AB321)=3,"YES","NO")</f>
        <v>NO</v>
      </c>
      <c r="N322" s="10" t="str">
        <f t="shared" si="202"/>
        <v>NO</v>
      </c>
      <c r="O322" s="10" t="str">
        <f t="shared" si="202"/>
        <v>NO</v>
      </c>
      <c r="P322" s="10" t="str">
        <f t="shared" si="202"/>
        <v>NO</v>
      </c>
      <c r="Q322" s="10" t="str">
        <f t="shared" si="202"/>
        <v>NO</v>
      </c>
      <c r="R322" s="10" t="str">
        <f t="shared" si="202"/>
        <v>NO</v>
      </c>
      <c r="S322" s="10" t="str">
        <f t="shared" si="202"/>
        <v>NO</v>
      </c>
      <c r="T322" s="10" t="str">
        <f t="shared" si="202"/>
        <v>NO</v>
      </c>
      <c r="U322" s="10" t="str">
        <f t="shared" si="202"/>
        <v>NO</v>
      </c>
      <c r="V322" s="10" t="str">
        <f t="shared" si="202"/>
        <v>NO</v>
      </c>
      <c r="W322" s="35" t="str">
        <f t="shared" si="202"/>
        <v>NO</v>
      </c>
      <c r="X322"/>
      <c r="Y322"/>
      <c r="AM322"/>
      <c r="AN322"/>
      <c r="AO322"/>
      <c r="AP322"/>
      <c r="AQ322"/>
      <c r="AR322"/>
      <c r="AS322"/>
      <c r="AT322"/>
    </row>
    <row r="323" spans="3:46" s="1" customFormat="1" ht="12.75">
      <c r="C323" s="18"/>
      <c r="D323" s="18"/>
      <c r="E323" s="18"/>
      <c r="F323" s="19"/>
      <c r="G323" s="19"/>
      <c r="H323" s="20"/>
      <c r="I323" s="64"/>
      <c r="J323" s="36"/>
      <c r="K323" s="37"/>
      <c r="L323" s="38" t="s">
        <v>32</v>
      </c>
      <c r="M323" s="8">
        <f aca="true" t="shared" si="203" ref="M323:W323">M314-M313</f>
        <v>0</v>
      </c>
      <c r="N323" s="8">
        <f t="shared" si="203"/>
        <v>0</v>
      </c>
      <c r="O323" s="8">
        <f t="shared" si="203"/>
        <v>0</v>
      </c>
      <c r="P323" s="8">
        <f t="shared" si="203"/>
        <v>0</v>
      </c>
      <c r="Q323" s="8">
        <f t="shared" si="203"/>
        <v>0</v>
      </c>
      <c r="R323" s="8">
        <f t="shared" si="203"/>
        <v>0</v>
      </c>
      <c r="S323" s="8">
        <f t="shared" si="203"/>
        <v>0</v>
      </c>
      <c r="T323" s="8">
        <f t="shared" si="203"/>
        <v>0</v>
      </c>
      <c r="U323" s="8">
        <f t="shared" si="203"/>
        <v>0</v>
      </c>
      <c r="V323" s="8">
        <f t="shared" si="203"/>
        <v>0</v>
      </c>
      <c r="W323" s="39">
        <f t="shared" si="203"/>
        <v>0</v>
      </c>
      <c r="X323"/>
      <c r="Y323"/>
      <c r="AM323"/>
      <c r="AN323"/>
      <c r="AO323"/>
      <c r="AP323"/>
      <c r="AQ323"/>
      <c r="AR323"/>
      <c r="AS323"/>
      <c r="AT323"/>
    </row>
    <row r="324" spans="3:46" s="1" customFormat="1" ht="12.75">
      <c r="C324" s="18"/>
      <c r="D324" s="18"/>
      <c r="E324" s="18"/>
      <c r="F324" s="19"/>
      <c r="G324" s="19"/>
      <c r="H324" s="20"/>
      <c r="J324" s="18"/>
      <c r="L324" s="13"/>
      <c r="M324" s="7"/>
      <c r="N324" s="7"/>
      <c r="O324" s="7"/>
      <c r="P324" s="7"/>
      <c r="Q324" s="7"/>
      <c r="R324" s="7"/>
      <c r="S324" s="7"/>
      <c r="T324" s="7"/>
      <c r="U324" s="7"/>
      <c r="V324" s="7"/>
      <c r="W324" s="7"/>
      <c r="X324"/>
      <c r="Y324"/>
      <c r="AM324"/>
      <c r="AN324"/>
      <c r="AO324"/>
      <c r="AP324"/>
      <c r="AQ324"/>
      <c r="AR324"/>
      <c r="AS324"/>
      <c r="AT324"/>
    </row>
    <row r="325" spans="3:46" s="1" customFormat="1" ht="12.75">
      <c r="C325" s="18"/>
      <c r="D325" s="18"/>
      <c r="E325" s="18"/>
      <c r="F325" s="19"/>
      <c r="G325" s="19"/>
      <c r="H325" s="40" t="s">
        <v>34</v>
      </c>
      <c r="I325" s="62"/>
      <c r="J325" s="2"/>
      <c r="K325" s="2"/>
      <c r="L325" s="29" t="s">
        <v>84</v>
      </c>
      <c r="M325" s="30">
        <f>IF(M317=0,0,IF(M316=0,1,((M317/M316)-1)))</f>
        <v>0</v>
      </c>
      <c r="N325" s="30">
        <f aca="true" t="shared" si="204" ref="N325:W325">IF(N317=0,0,IF(N316=0,1,((N317/N316)-1)))</f>
        <v>0</v>
      </c>
      <c r="O325" s="30">
        <f t="shared" si="204"/>
        <v>0</v>
      </c>
      <c r="P325" s="30">
        <f t="shared" si="204"/>
        <v>0</v>
      </c>
      <c r="Q325" s="30">
        <f t="shared" si="204"/>
        <v>0</v>
      </c>
      <c r="R325" s="30">
        <f t="shared" si="204"/>
        <v>0</v>
      </c>
      <c r="S325" s="30">
        <f t="shared" si="204"/>
        <v>0</v>
      </c>
      <c r="T325" s="30">
        <f t="shared" si="204"/>
        <v>0</v>
      </c>
      <c r="U325" s="30">
        <f t="shared" si="204"/>
        <v>0</v>
      </c>
      <c r="V325" s="30">
        <f t="shared" si="204"/>
        <v>0</v>
      </c>
      <c r="W325" s="31">
        <f t="shared" si="204"/>
        <v>0</v>
      </c>
      <c r="X325" s="25"/>
      <c r="Y325" s="21"/>
      <c r="AM325"/>
      <c r="AN325"/>
      <c r="AO325"/>
      <c r="AP325"/>
      <c r="AQ325"/>
      <c r="AR325"/>
      <c r="AS325"/>
      <c r="AT325"/>
    </row>
    <row r="326" spans="3:46" s="1" customFormat="1" ht="12.75">
      <c r="C326" s="18"/>
      <c r="D326" s="18"/>
      <c r="E326" s="18"/>
      <c r="F326" s="19"/>
      <c r="G326" s="19"/>
      <c r="H326" s="20"/>
      <c r="I326" s="65"/>
      <c r="J326" s="4"/>
      <c r="K326" s="10"/>
      <c r="L326" s="13" t="str">
        <f>"Mitigation Check 2: &gt; "&amp;$E$3&amp;$F$4</f>
        <v>Mitigation Check 2: &gt; 2.01 AF/T:</v>
      </c>
      <c r="M326" s="11">
        <f>M317-M316</f>
        <v>0</v>
      </c>
      <c r="N326" s="11">
        <f aca="true" t="shared" si="205" ref="N326:W326">N317-N316</f>
        <v>0</v>
      </c>
      <c r="O326" s="11">
        <f t="shared" si="205"/>
        <v>0</v>
      </c>
      <c r="P326" s="11">
        <f t="shared" si="205"/>
        <v>0</v>
      </c>
      <c r="Q326" s="11">
        <f t="shared" si="205"/>
        <v>0</v>
      </c>
      <c r="R326" s="11">
        <f t="shared" si="205"/>
        <v>0</v>
      </c>
      <c r="S326" s="11">
        <f t="shared" si="205"/>
        <v>0</v>
      </c>
      <c r="T326" s="11">
        <f t="shared" si="205"/>
        <v>0</v>
      </c>
      <c r="U326" s="11">
        <f t="shared" si="205"/>
        <v>0</v>
      </c>
      <c r="V326" s="11">
        <f t="shared" si="205"/>
        <v>0</v>
      </c>
      <c r="W326" s="33">
        <f t="shared" si="205"/>
        <v>0</v>
      </c>
      <c r="X326" s="25"/>
      <c r="Y326" s="21"/>
      <c r="Z326" s="62"/>
      <c r="AA326" s="29" t="s">
        <v>30</v>
      </c>
      <c r="AB326" s="73">
        <f aca="true" t="shared" si="206" ref="AB326:AL326">IF(M325&gt;0.1,1,0)</f>
        <v>0</v>
      </c>
      <c r="AC326" s="73">
        <f t="shared" si="206"/>
        <v>0</v>
      </c>
      <c r="AD326" s="73">
        <f t="shared" si="206"/>
        <v>0</v>
      </c>
      <c r="AE326" s="73">
        <f t="shared" si="206"/>
        <v>0</v>
      </c>
      <c r="AF326" s="73">
        <f t="shared" si="206"/>
        <v>0</v>
      </c>
      <c r="AG326" s="73">
        <f t="shared" si="206"/>
        <v>0</v>
      </c>
      <c r="AH326" s="73">
        <f t="shared" si="206"/>
        <v>0</v>
      </c>
      <c r="AI326" s="73">
        <f t="shared" si="206"/>
        <v>0</v>
      </c>
      <c r="AJ326" s="73">
        <f t="shared" si="206"/>
        <v>0</v>
      </c>
      <c r="AK326" s="73">
        <f t="shared" si="206"/>
        <v>0</v>
      </c>
      <c r="AL326" s="74">
        <f t="shared" si="206"/>
        <v>0</v>
      </c>
      <c r="AM326"/>
      <c r="AN326"/>
      <c r="AO326"/>
      <c r="AP326"/>
      <c r="AQ326"/>
      <c r="AR326"/>
      <c r="AS326"/>
      <c r="AT326"/>
    </row>
    <row r="327" spans="3:46" s="1" customFormat="1" ht="12.75">
      <c r="C327" s="18"/>
      <c r="D327" s="18"/>
      <c r="E327" s="18"/>
      <c r="F327" s="19"/>
      <c r="G327" s="19"/>
      <c r="H327" s="20"/>
      <c r="I327" s="66"/>
      <c r="J327" s="47"/>
      <c r="K327" s="10"/>
      <c r="L327" s="12"/>
      <c r="M327" s="23"/>
      <c r="N327" s="23"/>
      <c r="O327" s="23"/>
      <c r="P327" s="23"/>
      <c r="Q327" s="23"/>
      <c r="R327" s="23"/>
      <c r="S327" s="23"/>
      <c r="T327" s="23"/>
      <c r="U327" s="23"/>
      <c r="V327" s="23"/>
      <c r="W327" s="34"/>
      <c r="X327" s="25"/>
      <c r="Y327" s="21"/>
      <c r="Z327" s="63"/>
      <c r="AA327" s="12" t="s">
        <v>30</v>
      </c>
      <c r="AB327" s="24">
        <f aca="true" t="shared" si="207" ref="AB327:AL327">IF(M326&gt;$E$3,1,0)</f>
        <v>0</v>
      </c>
      <c r="AC327" s="24">
        <f t="shared" si="207"/>
        <v>0</v>
      </c>
      <c r="AD327" s="24">
        <f t="shared" si="207"/>
        <v>0</v>
      </c>
      <c r="AE327" s="24">
        <f t="shared" si="207"/>
        <v>0</v>
      </c>
      <c r="AF327" s="24">
        <f t="shared" si="207"/>
        <v>0</v>
      </c>
      <c r="AG327" s="24">
        <f t="shared" si="207"/>
        <v>0</v>
      </c>
      <c r="AH327" s="24">
        <f t="shared" si="207"/>
        <v>0</v>
      </c>
      <c r="AI327" s="24">
        <f t="shared" si="207"/>
        <v>0</v>
      </c>
      <c r="AJ327" s="24">
        <f t="shared" si="207"/>
        <v>0</v>
      </c>
      <c r="AK327" s="24">
        <f t="shared" si="207"/>
        <v>0</v>
      </c>
      <c r="AL327" s="32">
        <f t="shared" si="207"/>
        <v>0</v>
      </c>
      <c r="AM327"/>
      <c r="AN327"/>
      <c r="AO327"/>
      <c r="AP327"/>
      <c r="AQ327"/>
      <c r="AR327"/>
      <c r="AS327"/>
      <c r="AT327"/>
    </row>
    <row r="328" spans="3:46" s="1" customFormat="1" ht="12.75">
      <c r="C328" s="18"/>
      <c r="D328" s="18"/>
      <c r="E328" s="18"/>
      <c r="F328" s="19"/>
      <c r="G328" s="19"/>
      <c r="H328" s="20"/>
      <c r="I328" s="65"/>
      <c r="J328" s="4"/>
      <c r="K328" s="10"/>
      <c r="L328" s="12" t="s">
        <v>31</v>
      </c>
      <c r="M328" s="10" t="str">
        <f aca="true" t="shared" si="208" ref="M328:W328">IF(SUM(AB326,AB327)=2,"YES","NO")</f>
        <v>NO</v>
      </c>
      <c r="N328" s="10" t="str">
        <f t="shared" si="208"/>
        <v>NO</v>
      </c>
      <c r="O328" s="10" t="str">
        <f t="shared" si="208"/>
        <v>NO</v>
      </c>
      <c r="P328" s="10" t="str">
        <f t="shared" si="208"/>
        <v>NO</v>
      </c>
      <c r="Q328" s="10" t="str">
        <f t="shared" si="208"/>
        <v>NO</v>
      </c>
      <c r="R328" s="10" t="str">
        <f t="shared" si="208"/>
        <v>NO</v>
      </c>
      <c r="S328" s="10" t="str">
        <f t="shared" si="208"/>
        <v>NO</v>
      </c>
      <c r="T328" s="10" t="str">
        <f t="shared" si="208"/>
        <v>NO</v>
      </c>
      <c r="U328" s="10" t="str">
        <f t="shared" si="208"/>
        <v>NO</v>
      </c>
      <c r="V328" s="10" t="str">
        <f t="shared" si="208"/>
        <v>NO</v>
      </c>
      <c r="W328" s="35" t="str">
        <f t="shared" si="208"/>
        <v>NO</v>
      </c>
      <c r="X328" s="25"/>
      <c r="Y328" s="21"/>
      <c r="Z328" s="64"/>
      <c r="AA328" s="38"/>
      <c r="AB328" s="75"/>
      <c r="AC328" s="75"/>
      <c r="AD328" s="75"/>
      <c r="AE328" s="75"/>
      <c r="AF328" s="75"/>
      <c r="AG328" s="75"/>
      <c r="AH328" s="75"/>
      <c r="AI328" s="75"/>
      <c r="AJ328" s="75"/>
      <c r="AK328" s="75"/>
      <c r="AL328" s="76"/>
      <c r="AM328"/>
      <c r="AN328"/>
      <c r="AO328"/>
      <c r="AP328"/>
      <c r="AQ328"/>
      <c r="AR328"/>
      <c r="AS328"/>
      <c r="AT328"/>
    </row>
    <row r="329" spans="3:46" s="1" customFormat="1" ht="12.75">
      <c r="C329" s="18"/>
      <c r="D329" s="18"/>
      <c r="E329" s="18"/>
      <c r="F329" s="19"/>
      <c r="G329" s="19"/>
      <c r="H329" s="20"/>
      <c r="I329" s="67"/>
      <c r="J329" s="36"/>
      <c r="K329" s="37"/>
      <c r="L329" s="38" t="s">
        <v>32</v>
      </c>
      <c r="M329" s="8">
        <f>M317-M316</f>
        <v>0</v>
      </c>
      <c r="N329" s="8">
        <f aca="true" t="shared" si="209" ref="N329:W329">N317-N316</f>
        <v>0</v>
      </c>
      <c r="O329" s="8">
        <f t="shared" si="209"/>
        <v>0</v>
      </c>
      <c r="P329" s="8">
        <f t="shared" si="209"/>
        <v>0</v>
      </c>
      <c r="Q329" s="8">
        <f t="shared" si="209"/>
        <v>0</v>
      </c>
      <c r="R329" s="8">
        <f t="shared" si="209"/>
        <v>0</v>
      </c>
      <c r="S329" s="8">
        <f t="shared" si="209"/>
        <v>0</v>
      </c>
      <c r="T329" s="8">
        <f t="shared" si="209"/>
        <v>0</v>
      </c>
      <c r="U329" s="8">
        <f t="shared" si="209"/>
        <v>0</v>
      </c>
      <c r="V329" s="8">
        <f t="shared" si="209"/>
        <v>0</v>
      </c>
      <c r="W329" s="39">
        <f t="shared" si="209"/>
        <v>0</v>
      </c>
      <c r="X329" s="25"/>
      <c r="Y329" s="21"/>
      <c r="AM329"/>
      <c r="AN329"/>
      <c r="AO329"/>
      <c r="AP329"/>
      <c r="AQ329"/>
      <c r="AR329"/>
      <c r="AS329"/>
      <c r="AT329"/>
    </row>
    <row r="330" spans="3:46" s="1" customFormat="1" ht="12.75">
      <c r="C330" s="18"/>
      <c r="D330" s="18"/>
      <c r="E330" s="18"/>
      <c r="F330" s="19"/>
      <c r="G330" s="19"/>
      <c r="H330" s="20"/>
      <c r="I330" s="4"/>
      <c r="J330" s="4"/>
      <c r="K330" s="10"/>
      <c r="L330" s="12"/>
      <c r="M330" s="11"/>
      <c r="N330" s="11"/>
      <c r="O330" s="11"/>
      <c r="P330" s="11"/>
      <c r="Q330" s="11"/>
      <c r="R330" s="11"/>
      <c r="S330" s="11"/>
      <c r="T330" s="11"/>
      <c r="U330" s="11"/>
      <c r="V330" s="11"/>
      <c r="W330" s="11"/>
      <c r="X330" s="25"/>
      <c r="Y330" s="21"/>
      <c r="AM330"/>
      <c r="AN330"/>
      <c r="AO330"/>
      <c r="AP330"/>
      <c r="AQ330"/>
      <c r="AR330"/>
      <c r="AS330"/>
      <c r="AT330"/>
    </row>
    <row r="331" spans="3:46" s="1" customFormat="1" ht="12.75">
      <c r="C331"/>
      <c r="D331"/>
      <c r="E331" s="41"/>
      <c r="F331" s="43"/>
      <c r="G331" s="9"/>
      <c r="H331" s="42"/>
      <c r="I331" s="44"/>
      <c r="J331"/>
      <c r="K331"/>
      <c r="L331" s="13"/>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row>
    <row r="332" spans="3:46" s="1" customFormat="1" ht="15.75">
      <c r="C332" s="14" t="s">
        <v>101</v>
      </c>
      <c r="D332"/>
      <c r="E332"/>
      <c r="F332"/>
      <c r="G332"/>
      <c r="H332"/>
      <c r="I332"/>
      <c r="J332"/>
      <c r="K332"/>
      <c r="L332" s="13"/>
      <c r="M332" t="str">
        <f>"Impact by Reach (AF/"&amp;$F$3</f>
        <v>Impact by Reach (AF/Trimester)</v>
      </c>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row>
    <row r="333" spans="3:46" s="1" customFormat="1" ht="12.75">
      <c r="C333" s="2" t="s">
        <v>0</v>
      </c>
      <c r="D333" s="2" t="s">
        <v>1</v>
      </c>
      <c r="E333" s="2" t="s">
        <v>48</v>
      </c>
      <c r="F333" s="2" t="s">
        <v>5</v>
      </c>
      <c r="G333" s="2" t="s">
        <v>6</v>
      </c>
      <c r="H333" s="2" t="s">
        <v>8</v>
      </c>
      <c r="I333" s="198" t="s">
        <v>35</v>
      </c>
      <c r="J333" s="198"/>
      <c r="K333" s="5" t="s">
        <v>10</v>
      </c>
      <c r="L333" s="13"/>
      <c r="M333" s="2" t="s">
        <v>12</v>
      </c>
      <c r="N333" s="2" t="s">
        <v>13</v>
      </c>
      <c r="O333" s="2" t="s">
        <v>14</v>
      </c>
      <c r="P333" s="2" t="s">
        <v>15</v>
      </c>
      <c r="Q333" s="2" t="s">
        <v>16</v>
      </c>
      <c r="R333" s="2" t="s">
        <v>17</v>
      </c>
      <c r="S333" s="2" t="s">
        <v>18</v>
      </c>
      <c r="T333" s="2" t="s">
        <v>19</v>
      </c>
      <c r="U333" s="2" t="s">
        <v>20</v>
      </c>
      <c r="V333" s="2" t="s">
        <v>21</v>
      </c>
      <c r="W333" s="2" t="s">
        <v>22</v>
      </c>
      <c r="X333"/>
      <c r="Y333"/>
      <c r="Z333"/>
      <c r="AA333"/>
      <c r="AB333"/>
      <c r="AC333"/>
      <c r="AD333"/>
      <c r="AE333"/>
      <c r="AF333"/>
      <c r="AG333"/>
      <c r="AH333"/>
      <c r="AI333"/>
      <c r="AJ333"/>
      <c r="AK333"/>
      <c r="AL333"/>
      <c r="AM333"/>
      <c r="AN333"/>
      <c r="AO333"/>
      <c r="AP333"/>
      <c r="AQ333"/>
      <c r="AR333"/>
      <c r="AS333"/>
      <c r="AT333"/>
    </row>
    <row r="334" spans="3:46" s="1" customFormat="1" ht="13.5" thickBot="1">
      <c r="C334" s="3"/>
      <c r="D334" s="3" t="s">
        <v>2</v>
      </c>
      <c r="E334" s="3" t="s">
        <v>3</v>
      </c>
      <c r="F334" s="3" t="s">
        <v>4</v>
      </c>
      <c r="G334" s="3" t="s">
        <v>7</v>
      </c>
      <c r="H334" s="3" t="s">
        <v>9</v>
      </c>
      <c r="I334" s="69" t="s">
        <v>44</v>
      </c>
      <c r="J334" s="68" t="s">
        <v>45</v>
      </c>
      <c r="K334" s="6" t="s">
        <v>11</v>
      </c>
      <c r="L334" s="13"/>
      <c r="M334" s="3" t="s">
        <v>23</v>
      </c>
      <c r="N334" s="3" t="s">
        <v>24</v>
      </c>
      <c r="O334" s="3" t="s">
        <v>25</v>
      </c>
      <c r="P334" s="3" t="s">
        <v>26</v>
      </c>
      <c r="Q334" s="3" t="s">
        <v>27</v>
      </c>
      <c r="R334" s="3" t="s">
        <v>28</v>
      </c>
      <c r="S334" s="3" t="s">
        <v>19</v>
      </c>
      <c r="T334" s="3"/>
      <c r="U334" s="3" t="s">
        <v>21</v>
      </c>
      <c r="V334" s="3"/>
      <c r="W334" s="3" t="s">
        <v>29</v>
      </c>
      <c r="X334"/>
      <c r="Y334"/>
      <c r="Z334"/>
      <c r="AA334"/>
      <c r="AB334"/>
      <c r="AC334"/>
      <c r="AD334"/>
      <c r="AE334"/>
      <c r="AF334"/>
      <c r="AG334"/>
      <c r="AH334"/>
      <c r="AI334"/>
      <c r="AJ334"/>
      <c r="AK334"/>
      <c r="AL334"/>
      <c r="AM334"/>
      <c r="AN334"/>
      <c r="AO334"/>
      <c r="AP334"/>
      <c r="AQ334"/>
      <c r="AR334"/>
      <c r="AS334"/>
      <c r="AT334"/>
    </row>
    <row r="335" spans="3:46" s="1" customFormat="1" ht="16.5" thickTop="1">
      <c r="C335" s="14" t="s">
        <v>102</v>
      </c>
      <c r="D335" s="10"/>
      <c r="E335" s="10"/>
      <c r="F335" s="10"/>
      <c r="G335" s="10"/>
      <c r="H335" s="10"/>
      <c r="I335" s="10"/>
      <c r="J335" s="10"/>
      <c r="K335" s="4"/>
      <c r="L335" s="13"/>
      <c r="M335" s="10"/>
      <c r="N335" s="10"/>
      <c r="O335" s="10"/>
      <c r="P335" s="10"/>
      <c r="Q335" s="10"/>
      <c r="R335" s="10"/>
      <c r="S335" s="10"/>
      <c r="T335" s="10"/>
      <c r="U335" s="10"/>
      <c r="V335" s="10"/>
      <c r="W335" s="10"/>
      <c r="X335"/>
      <c r="Y335"/>
      <c r="Z335"/>
      <c r="AA335"/>
      <c r="AB335"/>
      <c r="AC335"/>
      <c r="AD335"/>
      <c r="AE335"/>
      <c r="AF335"/>
      <c r="AG335"/>
      <c r="AH335"/>
      <c r="AI335"/>
      <c r="AJ335"/>
      <c r="AK335"/>
      <c r="AL335"/>
      <c r="AM335"/>
      <c r="AN335"/>
      <c r="AO335"/>
      <c r="AP335"/>
      <c r="AQ335"/>
      <c r="AR335"/>
      <c r="AS335"/>
      <c r="AT335"/>
    </row>
    <row r="336" spans="3:46" s="1" customFormat="1" ht="12.75">
      <c r="C336" s="15" t="s">
        <v>79</v>
      </c>
      <c r="D336" s="15" t="s">
        <v>79</v>
      </c>
      <c r="E336" s="16">
        <v>275.6</v>
      </c>
      <c r="F336" s="16">
        <v>68.9</v>
      </c>
      <c r="G336" s="17">
        <v>21916</v>
      </c>
      <c r="H336" s="15" t="s">
        <v>90</v>
      </c>
      <c r="I336" s="15">
        <v>275.6</v>
      </c>
      <c r="J336" s="16">
        <f>I336/3</f>
        <v>91.86666666666667</v>
      </c>
      <c r="K336" s="15" t="s">
        <v>91</v>
      </c>
      <c r="L336" s="139" t="s">
        <v>40</v>
      </c>
      <c r="M336" s="77"/>
      <c r="N336" s="78"/>
      <c r="O336" s="78"/>
      <c r="P336" s="78"/>
      <c r="Q336" s="78"/>
      <c r="R336" s="78"/>
      <c r="S336" s="78"/>
      <c r="T336" s="78"/>
      <c r="U336" s="78"/>
      <c r="V336" s="78"/>
      <c r="W336" s="79"/>
      <c r="X336" s="22">
        <f>SUM(M336:W336)</f>
        <v>0</v>
      </c>
      <c r="Y336" s="21"/>
      <c r="AM336"/>
      <c r="AN336"/>
      <c r="AO336"/>
      <c r="AP336"/>
      <c r="AQ336"/>
      <c r="AR336"/>
      <c r="AS336"/>
      <c r="AT336"/>
    </row>
    <row r="337" spans="3:46" s="1" customFormat="1" ht="12.75">
      <c r="C337"/>
      <c r="D337"/>
      <c r="E337"/>
      <c r="F337"/>
      <c r="G337"/>
      <c r="H337"/>
      <c r="I337"/>
      <c r="J337"/>
      <c r="K337"/>
      <c r="L337" s="139" t="s">
        <v>41</v>
      </c>
      <c r="M337" s="80"/>
      <c r="N337" s="11"/>
      <c r="O337" s="11"/>
      <c r="P337" s="11"/>
      <c r="Q337" s="11"/>
      <c r="R337" s="11"/>
      <c r="S337" s="11"/>
      <c r="T337" s="11"/>
      <c r="U337" s="11"/>
      <c r="V337" s="11"/>
      <c r="W337" s="81"/>
      <c r="X337" s="22">
        <f>SUM(M337:W337)</f>
        <v>0</v>
      </c>
      <c r="AM337"/>
      <c r="AN337"/>
      <c r="AO337"/>
      <c r="AP337"/>
      <c r="AQ337"/>
      <c r="AR337"/>
      <c r="AS337"/>
      <c r="AT337"/>
    </row>
    <row r="338" spans="3:46" s="1" customFormat="1" ht="15.75">
      <c r="C338" s="14" t="s">
        <v>103</v>
      </c>
      <c r="D338"/>
      <c r="E338"/>
      <c r="F338"/>
      <c r="G338"/>
      <c r="H338"/>
      <c r="I338"/>
      <c r="J338" s="70"/>
      <c r="K338"/>
      <c r="L338" s="139"/>
      <c r="M338" s="82"/>
      <c r="N338" s="83"/>
      <c r="O338" s="83"/>
      <c r="P338" s="83"/>
      <c r="Q338" s="83"/>
      <c r="R338" s="83"/>
      <c r="S338" s="83"/>
      <c r="T338" s="83"/>
      <c r="U338" s="83"/>
      <c r="V338" s="83"/>
      <c r="W338" s="84"/>
      <c r="X338"/>
      <c r="Y338"/>
      <c r="Z338"/>
      <c r="AM338"/>
      <c r="AN338"/>
      <c r="AO338"/>
      <c r="AP338"/>
      <c r="AQ338"/>
      <c r="AR338"/>
      <c r="AS338"/>
      <c r="AT338"/>
    </row>
    <row r="339" spans="3:46" s="1" customFormat="1" ht="12.75">
      <c r="C339" s="15" t="str">
        <f aca="true" t="shared" si="210" ref="C339:J339">C336</f>
        <v>???</v>
      </c>
      <c r="D339" s="15" t="str">
        <f t="shared" si="210"/>
        <v>???</v>
      </c>
      <c r="E339" s="15">
        <f t="shared" si="210"/>
        <v>275.6</v>
      </c>
      <c r="F339" s="15">
        <f t="shared" si="210"/>
        <v>68.9</v>
      </c>
      <c r="G339" s="17">
        <f t="shared" si="210"/>
        <v>21916</v>
      </c>
      <c r="H339" s="15" t="str">
        <f t="shared" si="210"/>
        <v>8S26E-3</v>
      </c>
      <c r="I339" s="15">
        <f t="shared" si="210"/>
        <v>275.6</v>
      </c>
      <c r="J339" s="16">
        <f t="shared" si="210"/>
        <v>91.86666666666667</v>
      </c>
      <c r="K339" s="15" t="s">
        <v>92</v>
      </c>
      <c r="L339" s="139" t="s">
        <v>42</v>
      </c>
      <c r="M339" s="80"/>
      <c r="N339" s="11"/>
      <c r="O339" s="11"/>
      <c r="P339" s="11"/>
      <c r="Q339" s="11"/>
      <c r="R339" s="11"/>
      <c r="S339" s="11"/>
      <c r="T339" s="11"/>
      <c r="U339" s="11"/>
      <c r="V339" s="11"/>
      <c r="W339" s="81"/>
      <c r="X339" s="22">
        <f>SUM(M339:W339)</f>
        <v>0</v>
      </c>
      <c r="Y339" s="21"/>
      <c r="Z339"/>
      <c r="AM339"/>
      <c r="AN339"/>
      <c r="AO339"/>
      <c r="AP339"/>
      <c r="AQ339"/>
      <c r="AR339"/>
      <c r="AS339"/>
      <c r="AT339"/>
    </row>
    <row r="340" spans="3:46" s="1" customFormat="1" ht="12.75">
      <c r="C340"/>
      <c r="D340"/>
      <c r="E340"/>
      <c r="F340"/>
      <c r="G340"/>
      <c r="H340"/>
      <c r="I340"/>
      <c r="J340"/>
      <c r="K340"/>
      <c r="L340" s="139" t="s">
        <v>43</v>
      </c>
      <c r="M340" s="85"/>
      <c r="N340" s="86"/>
      <c r="O340" s="86"/>
      <c r="P340" s="86"/>
      <c r="Q340" s="86"/>
      <c r="R340" s="86"/>
      <c r="S340" s="86"/>
      <c r="T340" s="86"/>
      <c r="U340" s="86"/>
      <c r="V340" s="86"/>
      <c r="W340" s="87"/>
      <c r="X340" s="22">
        <f>SUM(M340:W340)</f>
        <v>0</v>
      </c>
      <c r="Y340" s="21"/>
      <c r="Z340"/>
      <c r="AM340"/>
      <c r="AN340"/>
      <c r="AO340"/>
      <c r="AP340"/>
      <c r="AQ340"/>
      <c r="AR340"/>
      <c r="AS340"/>
      <c r="AT340"/>
    </row>
    <row r="341" spans="3:46" s="1" customFormat="1" ht="12.75">
      <c r="C341" s="18"/>
      <c r="D341" s="18"/>
      <c r="E341" s="19"/>
      <c r="F341" s="19"/>
      <c r="G341" s="20"/>
      <c r="H341" s="18"/>
      <c r="I341" s="18"/>
      <c r="L341" s="140"/>
      <c r="M341" s="7"/>
      <c r="N341" s="7"/>
      <c r="O341" s="7"/>
      <c r="P341" s="7"/>
      <c r="Q341" s="7"/>
      <c r="R341" s="7"/>
      <c r="S341" s="7"/>
      <c r="T341" s="7"/>
      <c r="U341" s="7"/>
      <c r="V341" s="7"/>
      <c r="W341" s="22"/>
      <c r="AM341"/>
      <c r="AN341"/>
      <c r="AO341"/>
      <c r="AP341"/>
      <c r="AQ341"/>
      <c r="AR341"/>
      <c r="AS341"/>
      <c r="AT341"/>
    </row>
    <row r="342" spans="3:46" s="1" customFormat="1" ht="12.75">
      <c r="C342" s="18"/>
      <c r="D342" s="18"/>
      <c r="E342" s="18"/>
      <c r="F342" s="19"/>
      <c r="G342" s="19"/>
      <c r="H342" s="40" t="s">
        <v>33</v>
      </c>
      <c r="I342" s="62"/>
      <c r="J342" s="2"/>
      <c r="K342" s="2"/>
      <c r="L342" s="29" t="s">
        <v>84</v>
      </c>
      <c r="M342" s="30">
        <f>IF(M337=0,0,IF(M336=0,1,((M337/M336)-1)))</f>
        <v>0</v>
      </c>
      <c r="N342" s="30">
        <f aca="true" t="shared" si="211" ref="N342:W342">IF(N337=0,0,IF(N336=0,1,((N337/N336)-1)))</f>
        <v>0</v>
      </c>
      <c r="O342" s="30">
        <f t="shared" si="211"/>
        <v>0</v>
      </c>
      <c r="P342" s="30">
        <f t="shared" si="211"/>
        <v>0</v>
      </c>
      <c r="Q342" s="30">
        <f t="shared" si="211"/>
        <v>0</v>
      </c>
      <c r="R342" s="30">
        <f t="shared" si="211"/>
        <v>0</v>
      </c>
      <c r="S342" s="30">
        <f t="shared" si="211"/>
        <v>0</v>
      </c>
      <c r="T342" s="30">
        <f t="shared" si="211"/>
        <v>0</v>
      </c>
      <c r="U342" s="30">
        <f t="shared" si="211"/>
        <v>0</v>
      </c>
      <c r="V342" s="30">
        <f t="shared" si="211"/>
        <v>0</v>
      </c>
      <c r="W342" s="31">
        <f t="shared" si="211"/>
        <v>0</v>
      </c>
      <c r="X342"/>
      <c r="Y342"/>
      <c r="Z342" s="62"/>
      <c r="AA342" s="29" t="s">
        <v>30</v>
      </c>
      <c r="AB342" s="73">
        <f aca="true" t="shared" si="212" ref="AB342:AL342">IF(M342&gt;0.1,1,0)</f>
        <v>0</v>
      </c>
      <c r="AC342" s="73">
        <f t="shared" si="212"/>
        <v>0</v>
      </c>
      <c r="AD342" s="73">
        <f t="shared" si="212"/>
        <v>0</v>
      </c>
      <c r="AE342" s="73">
        <f t="shared" si="212"/>
        <v>0</v>
      </c>
      <c r="AF342" s="73">
        <f t="shared" si="212"/>
        <v>0</v>
      </c>
      <c r="AG342" s="73">
        <f t="shared" si="212"/>
        <v>0</v>
      </c>
      <c r="AH342" s="73">
        <f t="shared" si="212"/>
        <v>0</v>
      </c>
      <c r="AI342" s="73">
        <f t="shared" si="212"/>
        <v>0</v>
      </c>
      <c r="AJ342" s="73">
        <f t="shared" si="212"/>
        <v>0</v>
      </c>
      <c r="AK342" s="73">
        <f t="shared" si="212"/>
        <v>0</v>
      </c>
      <c r="AL342" s="74">
        <f t="shared" si="212"/>
        <v>0</v>
      </c>
      <c r="AM342"/>
      <c r="AN342"/>
      <c r="AO342"/>
      <c r="AP342"/>
      <c r="AQ342"/>
      <c r="AR342"/>
      <c r="AS342"/>
      <c r="AT342"/>
    </row>
    <row r="343" spans="3:46" s="1" customFormat="1" ht="12.75">
      <c r="C343" s="18"/>
      <c r="D343" s="18"/>
      <c r="E343" s="18"/>
      <c r="F343" s="19"/>
      <c r="G343" s="19"/>
      <c r="H343" s="20"/>
      <c r="I343" s="63"/>
      <c r="J343" s="4"/>
      <c r="K343" s="10"/>
      <c r="L343" s="13" t="str">
        <f>"Mitigation Check 2: &gt; "&amp;TRUNC($E$3,0)&amp;$F$4</f>
        <v>Mitigation Check 2: &gt; 2 AF/T:</v>
      </c>
      <c r="M343" s="11">
        <f aca="true" t="shared" si="213" ref="M343:W343">M337-M336</f>
        <v>0</v>
      </c>
      <c r="N343" s="11">
        <f t="shared" si="213"/>
        <v>0</v>
      </c>
      <c r="O343" s="11">
        <f t="shared" si="213"/>
        <v>0</v>
      </c>
      <c r="P343" s="11">
        <f t="shared" si="213"/>
        <v>0</v>
      </c>
      <c r="Q343" s="11">
        <f t="shared" si="213"/>
        <v>0</v>
      </c>
      <c r="R343" s="11">
        <f t="shared" si="213"/>
        <v>0</v>
      </c>
      <c r="S343" s="11">
        <f t="shared" si="213"/>
        <v>0</v>
      </c>
      <c r="T343" s="11">
        <f t="shared" si="213"/>
        <v>0</v>
      </c>
      <c r="U343" s="11">
        <f t="shared" si="213"/>
        <v>0</v>
      </c>
      <c r="V343" s="11">
        <f t="shared" si="213"/>
        <v>0</v>
      </c>
      <c r="W343" s="33">
        <f t="shared" si="213"/>
        <v>0</v>
      </c>
      <c r="X343"/>
      <c r="Y343"/>
      <c r="Z343" s="63"/>
      <c r="AA343" s="12" t="s">
        <v>30</v>
      </c>
      <c r="AB343" s="24">
        <f aca="true" t="shared" si="214" ref="AB343:AL343">IF(M343&gt;$E$3,1,0)</f>
        <v>0</v>
      </c>
      <c r="AC343" s="24">
        <f t="shared" si="214"/>
        <v>0</v>
      </c>
      <c r="AD343" s="24">
        <f t="shared" si="214"/>
        <v>0</v>
      </c>
      <c r="AE343" s="24">
        <f t="shared" si="214"/>
        <v>0</v>
      </c>
      <c r="AF343" s="24">
        <f t="shared" si="214"/>
        <v>0</v>
      </c>
      <c r="AG343" s="24">
        <f t="shared" si="214"/>
        <v>0</v>
      </c>
      <c r="AH343" s="24">
        <f t="shared" si="214"/>
        <v>0</v>
      </c>
      <c r="AI343" s="24">
        <f t="shared" si="214"/>
        <v>0</v>
      </c>
      <c r="AJ343" s="24">
        <f t="shared" si="214"/>
        <v>0</v>
      </c>
      <c r="AK343" s="24">
        <f t="shared" si="214"/>
        <v>0</v>
      </c>
      <c r="AL343" s="32">
        <f t="shared" si="214"/>
        <v>0</v>
      </c>
      <c r="AM343"/>
      <c r="AN343"/>
      <c r="AO343"/>
      <c r="AP343"/>
      <c r="AQ343"/>
      <c r="AR343"/>
      <c r="AS343"/>
      <c r="AT343"/>
    </row>
    <row r="344" spans="3:46" s="1" customFormat="1" ht="12.75">
      <c r="C344" s="18"/>
      <c r="D344" s="18"/>
      <c r="E344" s="18"/>
      <c r="F344" s="19"/>
      <c r="G344" s="19"/>
      <c r="H344" s="20"/>
      <c r="I344" s="63"/>
      <c r="J344" s="4"/>
      <c r="K344" s="10"/>
      <c r="L344" s="12" t="s">
        <v>85</v>
      </c>
      <c r="M344" s="23">
        <f>IF($X337=0,0,(M337/$X337))</f>
        <v>0</v>
      </c>
      <c r="N344" s="23">
        <f aca="true" t="shared" si="215" ref="N344:W344">IF($X337=0,0,(N337/$X337))</f>
        <v>0</v>
      </c>
      <c r="O344" s="23">
        <f t="shared" si="215"/>
        <v>0</v>
      </c>
      <c r="P344" s="23">
        <f t="shared" si="215"/>
        <v>0</v>
      </c>
      <c r="Q344" s="23">
        <f t="shared" si="215"/>
        <v>0</v>
      </c>
      <c r="R344" s="23">
        <f t="shared" si="215"/>
        <v>0</v>
      </c>
      <c r="S344" s="23">
        <f t="shared" si="215"/>
        <v>0</v>
      </c>
      <c r="T344" s="23">
        <f t="shared" si="215"/>
        <v>0</v>
      </c>
      <c r="U344" s="23">
        <f t="shared" si="215"/>
        <v>0</v>
      </c>
      <c r="V344" s="23">
        <f t="shared" si="215"/>
        <v>0</v>
      </c>
      <c r="W344" s="34">
        <f t="shared" si="215"/>
        <v>0</v>
      </c>
      <c r="X344"/>
      <c r="Y344"/>
      <c r="Z344" s="64"/>
      <c r="AA344" s="38" t="s">
        <v>30</v>
      </c>
      <c r="AB344" s="75">
        <f aca="true" t="shared" si="216" ref="AB344:AL344">IF(M344&gt;0.1,1,0)</f>
        <v>0</v>
      </c>
      <c r="AC344" s="75">
        <f t="shared" si="216"/>
        <v>0</v>
      </c>
      <c r="AD344" s="75">
        <f t="shared" si="216"/>
        <v>0</v>
      </c>
      <c r="AE344" s="75">
        <f t="shared" si="216"/>
        <v>0</v>
      </c>
      <c r="AF344" s="75">
        <f t="shared" si="216"/>
        <v>0</v>
      </c>
      <c r="AG344" s="75">
        <f t="shared" si="216"/>
        <v>0</v>
      </c>
      <c r="AH344" s="75">
        <f t="shared" si="216"/>
        <v>0</v>
      </c>
      <c r="AI344" s="75">
        <f t="shared" si="216"/>
        <v>0</v>
      </c>
      <c r="AJ344" s="75">
        <f t="shared" si="216"/>
        <v>0</v>
      </c>
      <c r="AK344" s="75">
        <f t="shared" si="216"/>
        <v>0</v>
      </c>
      <c r="AL344" s="76">
        <f t="shared" si="216"/>
        <v>0</v>
      </c>
      <c r="AM344"/>
      <c r="AN344"/>
      <c r="AO344"/>
      <c r="AP344"/>
      <c r="AQ344"/>
      <c r="AR344"/>
      <c r="AS344"/>
      <c r="AT344"/>
    </row>
    <row r="345" spans="3:46" s="1" customFormat="1" ht="12.75">
      <c r="C345" s="18"/>
      <c r="D345" s="18"/>
      <c r="E345" s="18"/>
      <c r="F345" s="19"/>
      <c r="G345" s="19"/>
      <c r="H345" s="20"/>
      <c r="I345" s="63"/>
      <c r="J345" s="4"/>
      <c r="K345" s="10"/>
      <c r="L345" s="12" t="s">
        <v>31</v>
      </c>
      <c r="M345" s="10" t="str">
        <f aca="true" t="shared" si="217" ref="M345:W345">IF(SUM(AB342,AB343,AB344)=3,"YES","NO")</f>
        <v>NO</v>
      </c>
      <c r="N345" s="10" t="str">
        <f t="shared" si="217"/>
        <v>NO</v>
      </c>
      <c r="O345" s="10" t="str">
        <f t="shared" si="217"/>
        <v>NO</v>
      </c>
      <c r="P345" s="10" t="str">
        <f t="shared" si="217"/>
        <v>NO</v>
      </c>
      <c r="Q345" s="10" t="str">
        <f t="shared" si="217"/>
        <v>NO</v>
      </c>
      <c r="R345" s="10" t="str">
        <f t="shared" si="217"/>
        <v>NO</v>
      </c>
      <c r="S345" s="10" t="str">
        <f t="shared" si="217"/>
        <v>NO</v>
      </c>
      <c r="T345" s="10" t="str">
        <f t="shared" si="217"/>
        <v>NO</v>
      </c>
      <c r="U345" s="10" t="str">
        <f t="shared" si="217"/>
        <v>NO</v>
      </c>
      <c r="V345" s="10" t="str">
        <f t="shared" si="217"/>
        <v>NO</v>
      </c>
      <c r="W345" s="35" t="str">
        <f t="shared" si="217"/>
        <v>NO</v>
      </c>
      <c r="X345"/>
      <c r="Y345"/>
      <c r="AM345"/>
      <c r="AN345"/>
      <c r="AO345"/>
      <c r="AP345"/>
      <c r="AQ345"/>
      <c r="AR345"/>
      <c r="AS345"/>
      <c r="AT345"/>
    </row>
    <row r="346" spans="3:46" s="1" customFormat="1" ht="12.75">
      <c r="C346" s="18"/>
      <c r="D346" s="18"/>
      <c r="E346" s="18"/>
      <c r="F346" s="19"/>
      <c r="G346" s="19"/>
      <c r="H346" s="20"/>
      <c r="I346" s="64"/>
      <c r="J346" s="36"/>
      <c r="K346" s="37"/>
      <c r="L346" s="38" t="s">
        <v>32</v>
      </c>
      <c r="M346" s="8">
        <f aca="true" t="shared" si="218" ref="M346:W346">M337-M336</f>
        <v>0</v>
      </c>
      <c r="N346" s="8">
        <f t="shared" si="218"/>
        <v>0</v>
      </c>
      <c r="O346" s="8">
        <f t="shared" si="218"/>
        <v>0</v>
      </c>
      <c r="P346" s="8">
        <f t="shared" si="218"/>
        <v>0</v>
      </c>
      <c r="Q346" s="8">
        <f t="shared" si="218"/>
        <v>0</v>
      </c>
      <c r="R346" s="8">
        <f t="shared" si="218"/>
        <v>0</v>
      </c>
      <c r="S346" s="8">
        <f t="shared" si="218"/>
        <v>0</v>
      </c>
      <c r="T346" s="8">
        <f t="shared" si="218"/>
        <v>0</v>
      </c>
      <c r="U346" s="8">
        <f t="shared" si="218"/>
        <v>0</v>
      </c>
      <c r="V346" s="8">
        <f t="shared" si="218"/>
        <v>0</v>
      </c>
      <c r="W346" s="39">
        <f t="shared" si="218"/>
        <v>0</v>
      </c>
      <c r="X346"/>
      <c r="Y346"/>
      <c r="AM346"/>
      <c r="AN346"/>
      <c r="AO346"/>
      <c r="AP346"/>
      <c r="AQ346"/>
      <c r="AR346"/>
      <c r="AS346"/>
      <c r="AT346"/>
    </row>
    <row r="347" spans="3:46" s="1" customFormat="1" ht="12.75">
      <c r="C347" s="18"/>
      <c r="D347" s="18"/>
      <c r="E347" s="18"/>
      <c r="F347" s="19"/>
      <c r="G347" s="19"/>
      <c r="H347" s="20"/>
      <c r="J347" s="18"/>
      <c r="L347" s="13"/>
      <c r="M347" s="7"/>
      <c r="N347" s="7"/>
      <c r="O347" s="7"/>
      <c r="P347" s="7"/>
      <c r="Q347" s="7"/>
      <c r="R347" s="7"/>
      <c r="S347" s="7"/>
      <c r="T347" s="7"/>
      <c r="U347" s="7"/>
      <c r="V347" s="7"/>
      <c r="W347" s="7"/>
      <c r="X347"/>
      <c r="Y347"/>
      <c r="AM347"/>
      <c r="AN347"/>
      <c r="AO347"/>
      <c r="AP347"/>
      <c r="AQ347"/>
      <c r="AR347"/>
      <c r="AS347"/>
      <c r="AT347"/>
    </row>
    <row r="348" spans="3:46" s="1" customFormat="1" ht="12.75">
      <c r="C348" s="18"/>
      <c r="D348" s="18"/>
      <c r="E348" s="18"/>
      <c r="F348" s="19"/>
      <c r="G348" s="19"/>
      <c r="H348" s="40" t="s">
        <v>34</v>
      </c>
      <c r="I348" s="62"/>
      <c r="J348" s="2"/>
      <c r="K348" s="2"/>
      <c r="L348" s="29" t="s">
        <v>84</v>
      </c>
      <c r="M348" s="30">
        <f>IF(M340=0,0,IF(M339=0,1,((M340/M339)-1)))</f>
        <v>0</v>
      </c>
      <c r="N348" s="30">
        <f aca="true" t="shared" si="219" ref="N348:W348">IF(N340=0,0,IF(N339=0,1,((N340/N339)-1)))</f>
        <v>0</v>
      </c>
      <c r="O348" s="30">
        <f t="shared" si="219"/>
        <v>0</v>
      </c>
      <c r="P348" s="30">
        <f t="shared" si="219"/>
        <v>0</v>
      </c>
      <c r="Q348" s="30">
        <f t="shared" si="219"/>
        <v>0</v>
      </c>
      <c r="R348" s="30">
        <f t="shared" si="219"/>
        <v>0</v>
      </c>
      <c r="S348" s="30">
        <f t="shared" si="219"/>
        <v>0</v>
      </c>
      <c r="T348" s="30">
        <f t="shared" si="219"/>
        <v>0</v>
      </c>
      <c r="U348" s="30">
        <f t="shared" si="219"/>
        <v>0</v>
      </c>
      <c r="V348" s="30">
        <f t="shared" si="219"/>
        <v>0</v>
      </c>
      <c r="W348" s="31">
        <f t="shared" si="219"/>
        <v>0</v>
      </c>
      <c r="X348" s="25"/>
      <c r="Y348" s="21"/>
      <c r="AM348"/>
      <c r="AN348"/>
      <c r="AO348"/>
      <c r="AP348"/>
      <c r="AQ348"/>
      <c r="AR348"/>
      <c r="AS348"/>
      <c r="AT348"/>
    </row>
    <row r="349" spans="3:46" s="1" customFormat="1" ht="12.75">
      <c r="C349" s="18"/>
      <c r="D349" s="18"/>
      <c r="E349" s="18"/>
      <c r="F349" s="19"/>
      <c r="G349" s="19"/>
      <c r="H349" s="20"/>
      <c r="I349" s="65"/>
      <c r="J349" s="4"/>
      <c r="K349" s="10"/>
      <c r="L349" s="13" t="str">
        <f>"Mitigation Check 2: &gt; "&amp;$E$3&amp;$F$4</f>
        <v>Mitigation Check 2: &gt; 2.01 AF/T:</v>
      </c>
      <c r="M349" s="11">
        <f>M340-M339</f>
        <v>0</v>
      </c>
      <c r="N349" s="11">
        <f aca="true" t="shared" si="220" ref="N349:W349">N340-N339</f>
        <v>0</v>
      </c>
      <c r="O349" s="11">
        <f t="shared" si="220"/>
        <v>0</v>
      </c>
      <c r="P349" s="11">
        <f t="shared" si="220"/>
        <v>0</v>
      </c>
      <c r="Q349" s="11">
        <f t="shared" si="220"/>
        <v>0</v>
      </c>
      <c r="R349" s="11">
        <f t="shared" si="220"/>
        <v>0</v>
      </c>
      <c r="S349" s="11">
        <f t="shared" si="220"/>
        <v>0</v>
      </c>
      <c r="T349" s="11">
        <f t="shared" si="220"/>
        <v>0</v>
      </c>
      <c r="U349" s="11">
        <f t="shared" si="220"/>
        <v>0</v>
      </c>
      <c r="V349" s="11">
        <f t="shared" si="220"/>
        <v>0</v>
      </c>
      <c r="W349" s="33">
        <f t="shared" si="220"/>
        <v>0</v>
      </c>
      <c r="X349" s="25"/>
      <c r="Y349" s="21"/>
      <c r="Z349" s="62"/>
      <c r="AA349" s="29" t="s">
        <v>30</v>
      </c>
      <c r="AB349" s="73">
        <f aca="true" t="shared" si="221" ref="AB349:AL349">IF(M348&gt;0.1,1,0)</f>
        <v>0</v>
      </c>
      <c r="AC349" s="73">
        <f t="shared" si="221"/>
        <v>0</v>
      </c>
      <c r="AD349" s="73">
        <f t="shared" si="221"/>
        <v>0</v>
      </c>
      <c r="AE349" s="73">
        <f t="shared" si="221"/>
        <v>0</v>
      </c>
      <c r="AF349" s="73">
        <f t="shared" si="221"/>
        <v>0</v>
      </c>
      <c r="AG349" s="73">
        <f t="shared" si="221"/>
        <v>0</v>
      </c>
      <c r="AH349" s="73">
        <f t="shared" si="221"/>
        <v>0</v>
      </c>
      <c r="AI349" s="73">
        <f t="shared" si="221"/>
        <v>0</v>
      </c>
      <c r="AJ349" s="73">
        <f t="shared" si="221"/>
        <v>0</v>
      </c>
      <c r="AK349" s="73">
        <f t="shared" si="221"/>
        <v>0</v>
      </c>
      <c r="AL349" s="74">
        <f t="shared" si="221"/>
        <v>0</v>
      </c>
      <c r="AM349"/>
      <c r="AN349"/>
      <c r="AO349"/>
      <c r="AP349"/>
      <c r="AQ349"/>
      <c r="AR349"/>
      <c r="AS349"/>
      <c r="AT349"/>
    </row>
    <row r="350" spans="3:46" s="1" customFormat="1" ht="12.75">
      <c r="C350" s="18"/>
      <c r="D350" s="18"/>
      <c r="E350" s="18"/>
      <c r="F350" s="19"/>
      <c r="G350" s="19"/>
      <c r="H350" s="20"/>
      <c r="I350" s="66"/>
      <c r="J350" s="47"/>
      <c r="K350" s="10"/>
      <c r="L350" s="12"/>
      <c r="M350" s="23"/>
      <c r="N350" s="23"/>
      <c r="O350" s="23"/>
      <c r="P350" s="23"/>
      <c r="Q350" s="23"/>
      <c r="R350" s="23"/>
      <c r="S350" s="23"/>
      <c r="T350" s="23"/>
      <c r="U350" s="23"/>
      <c r="V350" s="23"/>
      <c r="W350" s="34"/>
      <c r="X350" s="25"/>
      <c r="Y350" s="21"/>
      <c r="Z350" s="63"/>
      <c r="AA350" s="12" t="s">
        <v>30</v>
      </c>
      <c r="AB350" s="24">
        <f aca="true" t="shared" si="222" ref="AB350:AL350">IF(M349&gt;$E$3,1,0)</f>
        <v>0</v>
      </c>
      <c r="AC350" s="24">
        <f t="shared" si="222"/>
        <v>0</v>
      </c>
      <c r="AD350" s="24">
        <f t="shared" si="222"/>
        <v>0</v>
      </c>
      <c r="AE350" s="24">
        <f t="shared" si="222"/>
        <v>0</v>
      </c>
      <c r="AF350" s="24">
        <f t="shared" si="222"/>
        <v>0</v>
      </c>
      <c r="AG350" s="24">
        <f t="shared" si="222"/>
        <v>0</v>
      </c>
      <c r="AH350" s="24">
        <f t="shared" si="222"/>
        <v>0</v>
      </c>
      <c r="AI350" s="24">
        <f t="shared" si="222"/>
        <v>0</v>
      </c>
      <c r="AJ350" s="24">
        <f t="shared" si="222"/>
        <v>0</v>
      </c>
      <c r="AK350" s="24">
        <f t="shared" si="222"/>
        <v>0</v>
      </c>
      <c r="AL350" s="32">
        <f t="shared" si="222"/>
        <v>0</v>
      </c>
      <c r="AM350"/>
      <c r="AN350"/>
      <c r="AO350"/>
      <c r="AP350"/>
      <c r="AQ350"/>
      <c r="AR350"/>
      <c r="AS350"/>
      <c r="AT350"/>
    </row>
    <row r="351" spans="3:46" s="1" customFormat="1" ht="12.75">
      <c r="C351" s="18"/>
      <c r="D351" s="18"/>
      <c r="E351" s="18"/>
      <c r="F351" s="19"/>
      <c r="G351" s="19"/>
      <c r="H351" s="20"/>
      <c r="I351" s="65"/>
      <c r="J351" s="4"/>
      <c r="K351" s="10"/>
      <c r="L351" s="12" t="s">
        <v>31</v>
      </c>
      <c r="M351" s="10" t="str">
        <f aca="true" t="shared" si="223" ref="M351:W351">IF(SUM(AB349,AB350)=2,"YES","NO")</f>
        <v>NO</v>
      </c>
      <c r="N351" s="10" t="str">
        <f t="shared" si="223"/>
        <v>NO</v>
      </c>
      <c r="O351" s="10" t="str">
        <f t="shared" si="223"/>
        <v>NO</v>
      </c>
      <c r="P351" s="10" t="str">
        <f t="shared" si="223"/>
        <v>NO</v>
      </c>
      <c r="Q351" s="10" t="str">
        <f t="shared" si="223"/>
        <v>NO</v>
      </c>
      <c r="R351" s="10" t="str">
        <f t="shared" si="223"/>
        <v>NO</v>
      </c>
      <c r="S351" s="10" t="str">
        <f t="shared" si="223"/>
        <v>NO</v>
      </c>
      <c r="T351" s="10" t="str">
        <f t="shared" si="223"/>
        <v>NO</v>
      </c>
      <c r="U351" s="10" t="str">
        <f t="shared" si="223"/>
        <v>NO</v>
      </c>
      <c r="V351" s="10" t="str">
        <f t="shared" si="223"/>
        <v>NO</v>
      </c>
      <c r="W351" s="35" t="str">
        <f t="shared" si="223"/>
        <v>NO</v>
      </c>
      <c r="X351" s="25"/>
      <c r="Y351" s="21"/>
      <c r="Z351" s="64"/>
      <c r="AA351" s="38"/>
      <c r="AB351" s="75"/>
      <c r="AC351" s="75"/>
      <c r="AD351" s="75"/>
      <c r="AE351" s="75"/>
      <c r="AF351" s="75"/>
      <c r="AG351" s="75"/>
      <c r="AH351" s="75"/>
      <c r="AI351" s="75"/>
      <c r="AJ351" s="75"/>
      <c r="AK351" s="75"/>
      <c r="AL351" s="76"/>
      <c r="AM351"/>
      <c r="AN351"/>
      <c r="AO351"/>
      <c r="AP351"/>
      <c r="AQ351"/>
      <c r="AR351"/>
      <c r="AS351"/>
      <c r="AT351"/>
    </row>
    <row r="352" spans="3:46" s="1" customFormat="1" ht="12.75">
      <c r="C352" s="18"/>
      <c r="D352" s="18"/>
      <c r="E352" s="18"/>
      <c r="F352" s="19"/>
      <c r="G352" s="19"/>
      <c r="H352" s="20"/>
      <c r="I352" s="67"/>
      <c r="J352" s="36"/>
      <c r="K352" s="37"/>
      <c r="L352" s="38" t="s">
        <v>32</v>
      </c>
      <c r="M352" s="8">
        <f>M340-M339</f>
        <v>0</v>
      </c>
      <c r="N352" s="8">
        <f aca="true" t="shared" si="224" ref="N352:W352">N340-N339</f>
        <v>0</v>
      </c>
      <c r="O352" s="8">
        <f t="shared" si="224"/>
        <v>0</v>
      </c>
      <c r="P352" s="8">
        <f t="shared" si="224"/>
        <v>0</v>
      </c>
      <c r="Q352" s="8">
        <f t="shared" si="224"/>
        <v>0</v>
      </c>
      <c r="R352" s="8">
        <f t="shared" si="224"/>
        <v>0</v>
      </c>
      <c r="S352" s="8">
        <f t="shared" si="224"/>
        <v>0</v>
      </c>
      <c r="T352" s="8">
        <f t="shared" si="224"/>
        <v>0</v>
      </c>
      <c r="U352" s="8">
        <f t="shared" si="224"/>
        <v>0</v>
      </c>
      <c r="V352" s="8">
        <f t="shared" si="224"/>
        <v>0</v>
      </c>
      <c r="W352" s="39">
        <f t="shared" si="224"/>
        <v>0</v>
      </c>
      <c r="X352" s="25"/>
      <c r="Y352" s="21"/>
      <c r="AM352"/>
      <c r="AN352"/>
      <c r="AO352"/>
      <c r="AP352"/>
      <c r="AQ352"/>
      <c r="AR352"/>
      <c r="AS352"/>
      <c r="AT352"/>
    </row>
    <row r="353" spans="3:46" s="1" customFormat="1" ht="12.75">
      <c r="C353" s="18"/>
      <c r="D353" s="18"/>
      <c r="E353" s="19"/>
      <c r="F353" s="19"/>
      <c r="G353" s="20"/>
      <c r="H353" s="18"/>
      <c r="I353" s="18"/>
      <c r="K353" s="13"/>
      <c r="L353" s="140"/>
      <c r="M353" s="7"/>
      <c r="N353" s="7"/>
      <c r="O353" s="7"/>
      <c r="P353" s="7"/>
      <c r="Q353" s="7"/>
      <c r="R353" s="7"/>
      <c r="S353" s="7"/>
      <c r="T353" s="7"/>
      <c r="U353" s="7"/>
      <c r="V353" s="7"/>
      <c r="W353" s="25"/>
      <c r="X353" s="21"/>
      <c r="AM353"/>
      <c r="AN353"/>
      <c r="AO353"/>
      <c r="AP353"/>
      <c r="AQ353"/>
      <c r="AR353"/>
      <c r="AS353"/>
      <c r="AT353"/>
    </row>
    <row r="354" spans="3:46" s="1" customFormat="1" ht="12.75">
      <c r="C354"/>
      <c r="D354"/>
      <c r="E354" s="41"/>
      <c r="F354" s="43"/>
      <c r="G354" s="9"/>
      <c r="H354" s="42"/>
      <c r="I354" s="44"/>
      <c r="J354"/>
      <c r="K354"/>
      <c r="L354" s="13"/>
      <c r="M354"/>
      <c r="N354"/>
      <c r="O354"/>
      <c r="P354"/>
      <c r="Q354"/>
      <c r="R354"/>
      <c r="S354"/>
      <c r="T354"/>
      <c r="U354"/>
      <c r="V354"/>
      <c r="W354"/>
      <c r="X354"/>
      <c r="Y354"/>
      <c r="AM354"/>
      <c r="AN354"/>
      <c r="AO354"/>
      <c r="AP354"/>
      <c r="AQ354"/>
      <c r="AR354"/>
      <c r="AS354"/>
      <c r="AT354"/>
    </row>
    <row r="355" spans="3:46" s="1" customFormat="1" ht="15.75">
      <c r="C355" s="14" t="s">
        <v>101</v>
      </c>
      <c r="D355"/>
      <c r="E355"/>
      <c r="F355"/>
      <c r="G355"/>
      <c r="H355"/>
      <c r="I355"/>
      <c r="J355"/>
      <c r="K355"/>
      <c r="L355" s="13"/>
      <c r="M355" t="str">
        <f>"Impact by Reach (AF/"&amp;$F$3</f>
        <v>Impact by Reach (AF/Trimester)</v>
      </c>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row>
    <row r="356" spans="3:46" s="1" customFormat="1" ht="12.75">
      <c r="C356" s="2" t="s">
        <v>0</v>
      </c>
      <c r="D356" s="2" t="s">
        <v>1</v>
      </c>
      <c r="E356" s="2" t="s">
        <v>48</v>
      </c>
      <c r="F356" s="2" t="s">
        <v>5</v>
      </c>
      <c r="G356" s="2" t="s">
        <v>6</v>
      </c>
      <c r="H356" s="2" t="s">
        <v>8</v>
      </c>
      <c r="I356" s="198" t="s">
        <v>35</v>
      </c>
      <c r="J356" s="198"/>
      <c r="K356" s="5" t="s">
        <v>10</v>
      </c>
      <c r="L356" s="13"/>
      <c r="M356" s="2" t="s">
        <v>12</v>
      </c>
      <c r="N356" s="2" t="s">
        <v>13</v>
      </c>
      <c r="O356" s="2" t="s">
        <v>14</v>
      </c>
      <c r="P356" s="2" t="s">
        <v>15</v>
      </c>
      <c r="Q356" s="2" t="s">
        <v>16</v>
      </c>
      <c r="R356" s="2" t="s">
        <v>17</v>
      </c>
      <c r="S356" s="2" t="s">
        <v>18</v>
      </c>
      <c r="T356" s="2" t="s">
        <v>19</v>
      </c>
      <c r="U356" s="2" t="s">
        <v>20</v>
      </c>
      <c r="V356" s="2" t="s">
        <v>21</v>
      </c>
      <c r="W356" s="2" t="s">
        <v>22</v>
      </c>
      <c r="X356"/>
      <c r="Y356"/>
      <c r="Z356"/>
      <c r="AA356"/>
      <c r="AB356"/>
      <c r="AC356"/>
      <c r="AD356"/>
      <c r="AE356"/>
      <c r="AF356"/>
      <c r="AG356"/>
      <c r="AH356"/>
      <c r="AI356"/>
      <c r="AJ356"/>
      <c r="AK356"/>
      <c r="AL356"/>
      <c r="AM356"/>
      <c r="AN356"/>
      <c r="AO356"/>
      <c r="AP356"/>
      <c r="AQ356"/>
      <c r="AR356"/>
      <c r="AS356"/>
      <c r="AT356"/>
    </row>
    <row r="357" spans="3:46" s="1" customFormat="1" ht="13.5" thickBot="1">
      <c r="C357" s="3"/>
      <c r="D357" s="3" t="s">
        <v>2</v>
      </c>
      <c r="E357" s="3" t="s">
        <v>3</v>
      </c>
      <c r="F357" s="3" t="s">
        <v>4</v>
      </c>
      <c r="G357" s="3" t="s">
        <v>7</v>
      </c>
      <c r="H357" s="3" t="s">
        <v>9</v>
      </c>
      <c r="I357" s="69" t="s">
        <v>44</v>
      </c>
      <c r="J357" s="68" t="s">
        <v>45</v>
      </c>
      <c r="K357" s="6" t="s">
        <v>11</v>
      </c>
      <c r="L357" s="13"/>
      <c r="M357" s="3" t="s">
        <v>23</v>
      </c>
      <c r="N357" s="3" t="s">
        <v>24</v>
      </c>
      <c r="O357" s="3" t="s">
        <v>25</v>
      </c>
      <c r="P357" s="3" t="s">
        <v>26</v>
      </c>
      <c r="Q357" s="3" t="s">
        <v>27</v>
      </c>
      <c r="R357" s="3" t="s">
        <v>28</v>
      </c>
      <c r="S357" s="3" t="s">
        <v>19</v>
      </c>
      <c r="T357" s="3"/>
      <c r="U357" s="3" t="s">
        <v>21</v>
      </c>
      <c r="V357" s="3"/>
      <c r="W357" s="3" t="s">
        <v>29</v>
      </c>
      <c r="X357"/>
      <c r="Y357"/>
      <c r="Z357"/>
      <c r="AA357"/>
      <c r="AB357"/>
      <c r="AC357"/>
      <c r="AD357"/>
      <c r="AE357"/>
      <c r="AF357"/>
      <c r="AG357"/>
      <c r="AH357"/>
      <c r="AI357"/>
      <c r="AJ357"/>
      <c r="AK357"/>
      <c r="AL357"/>
      <c r="AM357"/>
      <c r="AN357"/>
      <c r="AO357"/>
      <c r="AP357"/>
      <c r="AQ357"/>
      <c r="AR357"/>
      <c r="AS357"/>
      <c r="AT357"/>
    </row>
    <row r="358" spans="3:46" s="1" customFormat="1" ht="16.5" thickTop="1">
      <c r="C358" s="14" t="s">
        <v>102</v>
      </c>
      <c r="D358" s="10"/>
      <c r="E358" s="10"/>
      <c r="F358" s="10"/>
      <c r="G358" s="10"/>
      <c r="H358" s="10"/>
      <c r="I358" s="10"/>
      <c r="J358" s="10"/>
      <c r="K358" s="4"/>
      <c r="L358" s="13"/>
      <c r="M358" s="10"/>
      <c r="N358" s="10"/>
      <c r="O358" s="10"/>
      <c r="P358" s="10"/>
      <c r="Q358" s="10"/>
      <c r="R358" s="10"/>
      <c r="S358" s="10"/>
      <c r="T358" s="10"/>
      <c r="U358" s="10"/>
      <c r="V358" s="10"/>
      <c r="W358" s="10"/>
      <c r="X358"/>
      <c r="Y358"/>
      <c r="Z358"/>
      <c r="AA358"/>
      <c r="AB358"/>
      <c r="AC358"/>
      <c r="AD358"/>
      <c r="AE358"/>
      <c r="AF358"/>
      <c r="AG358"/>
      <c r="AH358"/>
      <c r="AI358"/>
      <c r="AJ358"/>
      <c r="AK358"/>
      <c r="AL358"/>
      <c r="AM358"/>
      <c r="AN358"/>
      <c r="AO358"/>
      <c r="AP358"/>
      <c r="AQ358"/>
      <c r="AR358"/>
      <c r="AS358"/>
      <c r="AT358"/>
    </row>
    <row r="359" spans="3:46" s="1" customFormat="1" ht="12.75">
      <c r="C359" s="15" t="s">
        <v>79</v>
      </c>
      <c r="D359" s="15" t="s">
        <v>79</v>
      </c>
      <c r="E359" s="16">
        <v>275.6</v>
      </c>
      <c r="F359" s="16">
        <v>68.9</v>
      </c>
      <c r="G359" s="17">
        <v>21916</v>
      </c>
      <c r="H359" s="15" t="s">
        <v>90</v>
      </c>
      <c r="I359" s="15">
        <v>275.6</v>
      </c>
      <c r="J359" s="16">
        <f>I359/3</f>
        <v>91.86666666666667</v>
      </c>
      <c r="K359" s="15" t="s">
        <v>91</v>
      </c>
      <c r="L359" s="139" t="s">
        <v>40</v>
      </c>
      <c r="M359" s="77"/>
      <c r="N359" s="78"/>
      <c r="O359" s="78"/>
      <c r="P359" s="78"/>
      <c r="Q359" s="78"/>
      <c r="R359" s="78"/>
      <c r="S359" s="78"/>
      <c r="T359" s="78"/>
      <c r="U359" s="78"/>
      <c r="V359" s="78"/>
      <c r="W359" s="79"/>
      <c r="X359" s="22">
        <f>SUM(M359:W359)</f>
        <v>0</v>
      </c>
      <c r="Y359" s="21"/>
      <c r="AM359"/>
      <c r="AN359"/>
      <c r="AO359"/>
      <c r="AP359"/>
      <c r="AQ359"/>
      <c r="AR359"/>
      <c r="AS359"/>
      <c r="AT359"/>
    </row>
    <row r="360" spans="3:46" s="1" customFormat="1" ht="12.75">
      <c r="C360"/>
      <c r="D360"/>
      <c r="E360"/>
      <c r="F360"/>
      <c r="G360"/>
      <c r="H360"/>
      <c r="I360"/>
      <c r="J360"/>
      <c r="K360"/>
      <c r="L360" s="139" t="s">
        <v>41</v>
      </c>
      <c r="M360" s="80"/>
      <c r="N360" s="11"/>
      <c r="O360" s="11"/>
      <c r="P360" s="11"/>
      <c r="Q360" s="11"/>
      <c r="R360" s="11"/>
      <c r="S360" s="11"/>
      <c r="T360" s="11"/>
      <c r="U360" s="11"/>
      <c r="V360" s="11"/>
      <c r="W360" s="81"/>
      <c r="X360" s="22">
        <f>SUM(M360:W360)</f>
        <v>0</v>
      </c>
      <c r="AM360"/>
      <c r="AN360"/>
      <c r="AO360"/>
      <c r="AP360"/>
      <c r="AQ360"/>
      <c r="AR360"/>
      <c r="AS360"/>
      <c r="AT360"/>
    </row>
    <row r="361" spans="3:46" s="1" customFormat="1" ht="15.75">
      <c r="C361" s="14" t="s">
        <v>103</v>
      </c>
      <c r="D361"/>
      <c r="E361"/>
      <c r="F361"/>
      <c r="G361"/>
      <c r="H361"/>
      <c r="I361"/>
      <c r="J361" s="70"/>
      <c r="K361"/>
      <c r="L361" s="139"/>
      <c r="M361" s="82"/>
      <c r="N361" s="83"/>
      <c r="O361" s="83"/>
      <c r="P361" s="83"/>
      <c r="Q361" s="83"/>
      <c r="R361" s="83"/>
      <c r="S361" s="83"/>
      <c r="T361" s="83"/>
      <c r="U361" s="83"/>
      <c r="V361" s="83"/>
      <c r="W361" s="84"/>
      <c r="X361"/>
      <c r="Y361"/>
      <c r="Z361"/>
      <c r="AM361"/>
      <c r="AN361"/>
      <c r="AO361"/>
      <c r="AP361"/>
      <c r="AQ361"/>
      <c r="AR361"/>
      <c r="AS361"/>
      <c r="AT361"/>
    </row>
    <row r="362" spans="3:46" s="1" customFormat="1" ht="12.75">
      <c r="C362" s="15" t="str">
        <f aca="true" t="shared" si="225" ref="C362:J362">C359</f>
        <v>???</v>
      </c>
      <c r="D362" s="15" t="str">
        <f t="shared" si="225"/>
        <v>???</v>
      </c>
      <c r="E362" s="15">
        <f t="shared" si="225"/>
        <v>275.6</v>
      </c>
      <c r="F362" s="15">
        <f t="shared" si="225"/>
        <v>68.9</v>
      </c>
      <c r="G362" s="17">
        <f t="shared" si="225"/>
        <v>21916</v>
      </c>
      <c r="H362" s="15" t="str">
        <f t="shared" si="225"/>
        <v>8S26E-3</v>
      </c>
      <c r="I362" s="15">
        <f t="shared" si="225"/>
        <v>275.6</v>
      </c>
      <c r="J362" s="16">
        <f t="shared" si="225"/>
        <v>91.86666666666667</v>
      </c>
      <c r="K362" s="15" t="s">
        <v>92</v>
      </c>
      <c r="L362" s="139" t="s">
        <v>42</v>
      </c>
      <c r="M362" s="80"/>
      <c r="N362" s="11"/>
      <c r="O362" s="11"/>
      <c r="P362" s="11"/>
      <c r="Q362" s="11"/>
      <c r="R362" s="11"/>
      <c r="S362" s="11"/>
      <c r="T362" s="11"/>
      <c r="U362" s="11"/>
      <c r="V362" s="11"/>
      <c r="W362" s="81"/>
      <c r="X362" s="22">
        <f>SUM(M362:W362)</f>
        <v>0</v>
      </c>
      <c r="Y362" s="21"/>
      <c r="Z362"/>
      <c r="AM362"/>
      <c r="AN362"/>
      <c r="AO362"/>
      <c r="AP362"/>
      <c r="AQ362"/>
      <c r="AR362"/>
      <c r="AS362"/>
      <c r="AT362"/>
    </row>
    <row r="363" spans="3:46" s="1" customFormat="1" ht="12.75">
      <c r="C363"/>
      <c r="D363"/>
      <c r="E363"/>
      <c r="F363"/>
      <c r="G363"/>
      <c r="H363"/>
      <c r="I363"/>
      <c r="J363"/>
      <c r="K363"/>
      <c r="L363" s="139" t="s">
        <v>43</v>
      </c>
      <c r="M363" s="85"/>
      <c r="N363" s="86"/>
      <c r="O363" s="86"/>
      <c r="P363" s="86"/>
      <c r="Q363" s="86"/>
      <c r="R363" s="86"/>
      <c r="S363" s="86"/>
      <c r="T363" s="86"/>
      <c r="U363" s="86"/>
      <c r="V363" s="86"/>
      <c r="W363" s="87"/>
      <c r="X363" s="22">
        <f>SUM(M363:W363)</f>
        <v>0</v>
      </c>
      <c r="Y363" s="21"/>
      <c r="Z363"/>
      <c r="AM363"/>
      <c r="AN363"/>
      <c r="AO363"/>
      <c r="AP363"/>
      <c r="AQ363"/>
      <c r="AR363"/>
      <c r="AS363"/>
      <c r="AT363"/>
    </row>
    <row r="364" spans="3:46" s="1" customFormat="1" ht="12.75">
      <c r="C364" s="18"/>
      <c r="D364" s="18"/>
      <c r="E364" s="19"/>
      <c r="F364" s="19"/>
      <c r="G364" s="20"/>
      <c r="H364" s="18"/>
      <c r="I364" s="18"/>
      <c r="L364" s="140"/>
      <c r="M364" s="7"/>
      <c r="N364" s="7"/>
      <c r="O364" s="7"/>
      <c r="P364" s="7"/>
      <c r="Q364" s="7"/>
      <c r="R364" s="7"/>
      <c r="S364" s="7"/>
      <c r="T364" s="7"/>
      <c r="U364" s="7"/>
      <c r="V364" s="7"/>
      <c r="W364" s="22"/>
      <c r="AL364"/>
      <c r="AM364"/>
      <c r="AN364"/>
      <c r="AO364"/>
      <c r="AP364"/>
      <c r="AQ364"/>
      <c r="AR364"/>
      <c r="AS364"/>
      <c r="AT364"/>
    </row>
    <row r="365" spans="3:46" s="1" customFormat="1" ht="12.75">
      <c r="C365" s="18"/>
      <c r="D365" s="18"/>
      <c r="E365" s="18"/>
      <c r="F365" s="19"/>
      <c r="G365" s="19"/>
      <c r="H365" s="40" t="s">
        <v>33</v>
      </c>
      <c r="I365" s="62"/>
      <c r="J365" s="2"/>
      <c r="K365" s="2"/>
      <c r="L365" s="29" t="s">
        <v>84</v>
      </c>
      <c r="M365" s="30">
        <f>IF(M360=0,0,IF(M359=0,1,((M360/M359)-1)))</f>
        <v>0</v>
      </c>
      <c r="N365" s="30">
        <f aca="true" t="shared" si="226" ref="N365:W365">IF(N360=0,0,IF(N359=0,1,((N360/N359)-1)))</f>
        <v>0</v>
      </c>
      <c r="O365" s="30">
        <f t="shared" si="226"/>
        <v>0</v>
      </c>
      <c r="P365" s="30">
        <f t="shared" si="226"/>
        <v>0</v>
      </c>
      <c r="Q365" s="30">
        <f t="shared" si="226"/>
        <v>0</v>
      </c>
      <c r="R365" s="30">
        <f t="shared" si="226"/>
        <v>0</v>
      </c>
      <c r="S365" s="30">
        <f t="shared" si="226"/>
        <v>0</v>
      </c>
      <c r="T365" s="30">
        <f t="shared" si="226"/>
        <v>0</v>
      </c>
      <c r="U365" s="30">
        <f t="shared" si="226"/>
        <v>0</v>
      </c>
      <c r="V365" s="30">
        <f t="shared" si="226"/>
        <v>0</v>
      </c>
      <c r="W365" s="31">
        <f t="shared" si="226"/>
        <v>0</v>
      </c>
      <c r="X365"/>
      <c r="Y365"/>
      <c r="Z365" s="62"/>
      <c r="AA365" s="29" t="s">
        <v>30</v>
      </c>
      <c r="AB365" s="73">
        <f aca="true" t="shared" si="227" ref="AB365:AL365">IF(M365&gt;0.1,1,0)</f>
        <v>0</v>
      </c>
      <c r="AC365" s="73">
        <f t="shared" si="227"/>
        <v>0</v>
      </c>
      <c r="AD365" s="73">
        <f t="shared" si="227"/>
        <v>0</v>
      </c>
      <c r="AE365" s="73">
        <f t="shared" si="227"/>
        <v>0</v>
      </c>
      <c r="AF365" s="73">
        <f t="shared" si="227"/>
        <v>0</v>
      </c>
      <c r="AG365" s="73">
        <f t="shared" si="227"/>
        <v>0</v>
      </c>
      <c r="AH365" s="73">
        <f t="shared" si="227"/>
        <v>0</v>
      </c>
      <c r="AI365" s="73">
        <f t="shared" si="227"/>
        <v>0</v>
      </c>
      <c r="AJ365" s="73">
        <f t="shared" si="227"/>
        <v>0</v>
      </c>
      <c r="AK365" s="73">
        <f t="shared" si="227"/>
        <v>0</v>
      </c>
      <c r="AL365" s="74">
        <f t="shared" si="227"/>
        <v>0</v>
      </c>
      <c r="AM365"/>
      <c r="AN365"/>
      <c r="AO365"/>
      <c r="AP365"/>
      <c r="AQ365"/>
      <c r="AR365"/>
      <c r="AS365"/>
      <c r="AT365"/>
    </row>
    <row r="366" spans="3:46" s="1" customFormat="1" ht="12.75">
      <c r="C366" s="18"/>
      <c r="D366" s="18"/>
      <c r="E366" s="18"/>
      <c r="F366" s="19"/>
      <c r="G366" s="19"/>
      <c r="H366" s="20"/>
      <c r="I366" s="63"/>
      <c r="J366" s="4"/>
      <c r="K366" s="10"/>
      <c r="L366" s="13" t="str">
        <f>"Mitigation Check 2: &gt; "&amp;TRUNC($E$3,0)&amp;$F$4</f>
        <v>Mitigation Check 2: &gt; 2 AF/T:</v>
      </c>
      <c r="M366" s="11">
        <f aca="true" t="shared" si="228" ref="M366:W366">M360-M359</f>
        <v>0</v>
      </c>
      <c r="N366" s="11">
        <f t="shared" si="228"/>
        <v>0</v>
      </c>
      <c r="O366" s="11">
        <f t="shared" si="228"/>
        <v>0</v>
      </c>
      <c r="P366" s="11">
        <f t="shared" si="228"/>
        <v>0</v>
      </c>
      <c r="Q366" s="11">
        <f t="shared" si="228"/>
        <v>0</v>
      </c>
      <c r="R366" s="11">
        <f t="shared" si="228"/>
        <v>0</v>
      </c>
      <c r="S366" s="11">
        <f t="shared" si="228"/>
        <v>0</v>
      </c>
      <c r="T366" s="11">
        <f t="shared" si="228"/>
        <v>0</v>
      </c>
      <c r="U366" s="11">
        <f t="shared" si="228"/>
        <v>0</v>
      </c>
      <c r="V366" s="11">
        <f t="shared" si="228"/>
        <v>0</v>
      </c>
      <c r="W366" s="33">
        <f t="shared" si="228"/>
        <v>0</v>
      </c>
      <c r="X366"/>
      <c r="Y366"/>
      <c r="Z366" s="63"/>
      <c r="AA366" s="12" t="s">
        <v>30</v>
      </c>
      <c r="AB366" s="24">
        <f aca="true" t="shared" si="229" ref="AB366:AL366">IF(M366&gt;$E$3,1,0)</f>
        <v>0</v>
      </c>
      <c r="AC366" s="24">
        <f t="shared" si="229"/>
        <v>0</v>
      </c>
      <c r="AD366" s="24">
        <f t="shared" si="229"/>
        <v>0</v>
      </c>
      <c r="AE366" s="24">
        <f t="shared" si="229"/>
        <v>0</v>
      </c>
      <c r="AF366" s="24">
        <f t="shared" si="229"/>
        <v>0</v>
      </c>
      <c r="AG366" s="24">
        <f t="shared" si="229"/>
        <v>0</v>
      </c>
      <c r="AH366" s="24">
        <f t="shared" si="229"/>
        <v>0</v>
      </c>
      <c r="AI366" s="24">
        <f t="shared" si="229"/>
        <v>0</v>
      </c>
      <c r="AJ366" s="24">
        <f t="shared" si="229"/>
        <v>0</v>
      </c>
      <c r="AK366" s="24">
        <f t="shared" si="229"/>
        <v>0</v>
      </c>
      <c r="AL366" s="32">
        <f t="shared" si="229"/>
        <v>0</v>
      </c>
      <c r="AM366"/>
      <c r="AN366"/>
      <c r="AO366"/>
      <c r="AP366"/>
      <c r="AQ366"/>
      <c r="AR366"/>
      <c r="AS366"/>
      <c r="AT366"/>
    </row>
    <row r="367" spans="3:46" s="1" customFormat="1" ht="12.75">
      <c r="C367" s="18"/>
      <c r="D367" s="18"/>
      <c r="E367" s="18"/>
      <c r="F367" s="19"/>
      <c r="G367" s="19"/>
      <c r="H367" s="20"/>
      <c r="I367" s="63"/>
      <c r="J367" s="4"/>
      <c r="K367" s="10"/>
      <c r="L367" s="12" t="s">
        <v>85</v>
      </c>
      <c r="M367" s="23">
        <f>IF($X360=0,0,(M360/$X360))</f>
        <v>0</v>
      </c>
      <c r="N367" s="23">
        <f aca="true" t="shared" si="230" ref="N367:W367">IF($X360=0,0,(N360/$X360))</f>
        <v>0</v>
      </c>
      <c r="O367" s="23">
        <f t="shared" si="230"/>
        <v>0</v>
      </c>
      <c r="P367" s="23">
        <f t="shared" si="230"/>
        <v>0</v>
      </c>
      <c r="Q367" s="23">
        <f t="shared" si="230"/>
        <v>0</v>
      </c>
      <c r="R367" s="23">
        <f t="shared" si="230"/>
        <v>0</v>
      </c>
      <c r="S367" s="23">
        <f t="shared" si="230"/>
        <v>0</v>
      </c>
      <c r="T367" s="23">
        <f t="shared" si="230"/>
        <v>0</v>
      </c>
      <c r="U367" s="23">
        <f t="shared" si="230"/>
        <v>0</v>
      </c>
      <c r="V367" s="23">
        <f t="shared" si="230"/>
        <v>0</v>
      </c>
      <c r="W367" s="34">
        <f t="shared" si="230"/>
        <v>0</v>
      </c>
      <c r="X367"/>
      <c r="Y367"/>
      <c r="Z367" s="64"/>
      <c r="AA367" s="38" t="s">
        <v>30</v>
      </c>
      <c r="AB367" s="75">
        <f aca="true" t="shared" si="231" ref="AB367:AL367">IF(M367&gt;0.1,1,0)</f>
        <v>0</v>
      </c>
      <c r="AC367" s="75">
        <f t="shared" si="231"/>
        <v>0</v>
      </c>
      <c r="AD367" s="75">
        <f t="shared" si="231"/>
        <v>0</v>
      </c>
      <c r="AE367" s="75">
        <f t="shared" si="231"/>
        <v>0</v>
      </c>
      <c r="AF367" s="75">
        <f t="shared" si="231"/>
        <v>0</v>
      </c>
      <c r="AG367" s="75">
        <f t="shared" si="231"/>
        <v>0</v>
      </c>
      <c r="AH367" s="75">
        <f t="shared" si="231"/>
        <v>0</v>
      </c>
      <c r="AI367" s="75">
        <f t="shared" si="231"/>
        <v>0</v>
      </c>
      <c r="AJ367" s="75">
        <f t="shared" si="231"/>
        <v>0</v>
      </c>
      <c r="AK367" s="75">
        <f t="shared" si="231"/>
        <v>0</v>
      </c>
      <c r="AL367" s="76">
        <f t="shared" si="231"/>
        <v>0</v>
      </c>
      <c r="AM367"/>
      <c r="AN367"/>
      <c r="AO367"/>
      <c r="AP367"/>
      <c r="AQ367"/>
      <c r="AR367"/>
      <c r="AS367"/>
      <c r="AT367"/>
    </row>
    <row r="368" spans="3:46" s="1" customFormat="1" ht="12.75">
      <c r="C368" s="18"/>
      <c r="D368" s="18"/>
      <c r="E368" s="18"/>
      <c r="F368" s="19"/>
      <c r="G368" s="19"/>
      <c r="H368" s="20"/>
      <c r="I368" s="63"/>
      <c r="J368" s="4"/>
      <c r="K368" s="10"/>
      <c r="L368" s="12" t="s">
        <v>31</v>
      </c>
      <c r="M368" s="10" t="str">
        <f aca="true" t="shared" si="232" ref="M368:W368">IF(SUM(AB365,AB366,AB367)=3,"YES","NO")</f>
        <v>NO</v>
      </c>
      <c r="N368" s="10" t="str">
        <f t="shared" si="232"/>
        <v>NO</v>
      </c>
      <c r="O368" s="10" t="str">
        <f t="shared" si="232"/>
        <v>NO</v>
      </c>
      <c r="P368" s="10" t="str">
        <f t="shared" si="232"/>
        <v>NO</v>
      </c>
      <c r="Q368" s="10" t="str">
        <f t="shared" si="232"/>
        <v>NO</v>
      </c>
      <c r="R368" s="10" t="str">
        <f t="shared" si="232"/>
        <v>NO</v>
      </c>
      <c r="S368" s="10" t="str">
        <f t="shared" si="232"/>
        <v>NO</v>
      </c>
      <c r="T368" s="10" t="str">
        <f t="shared" si="232"/>
        <v>NO</v>
      </c>
      <c r="U368" s="10" t="str">
        <f t="shared" si="232"/>
        <v>NO</v>
      </c>
      <c r="V368" s="10" t="str">
        <f t="shared" si="232"/>
        <v>NO</v>
      </c>
      <c r="W368" s="35" t="str">
        <f t="shared" si="232"/>
        <v>NO</v>
      </c>
      <c r="X368"/>
      <c r="Y368"/>
      <c r="AM368"/>
      <c r="AN368"/>
      <c r="AO368"/>
      <c r="AP368"/>
      <c r="AQ368"/>
      <c r="AR368"/>
      <c r="AS368"/>
      <c r="AT368"/>
    </row>
    <row r="369" spans="3:46" s="1" customFormat="1" ht="12.75">
      <c r="C369" s="18"/>
      <c r="D369" s="18"/>
      <c r="E369" s="18"/>
      <c r="F369" s="19"/>
      <c r="G369" s="19"/>
      <c r="H369" s="20"/>
      <c r="I369" s="64"/>
      <c r="J369" s="36"/>
      <c r="K369" s="37"/>
      <c r="L369" s="38" t="s">
        <v>32</v>
      </c>
      <c r="M369" s="8">
        <f aca="true" t="shared" si="233" ref="M369:W369">M360-M359</f>
        <v>0</v>
      </c>
      <c r="N369" s="8">
        <f t="shared" si="233"/>
        <v>0</v>
      </c>
      <c r="O369" s="8">
        <f t="shared" si="233"/>
        <v>0</v>
      </c>
      <c r="P369" s="8">
        <f t="shared" si="233"/>
        <v>0</v>
      </c>
      <c r="Q369" s="8">
        <f t="shared" si="233"/>
        <v>0</v>
      </c>
      <c r="R369" s="8">
        <f t="shared" si="233"/>
        <v>0</v>
      </c>
      <c r="S369" s="8">
        <f t="shared" si="233"/>
        <v>0</v>
      </c>
      <c r="T369" s="8">
        <f t="shared" si="233"/>
        <v>0</v>
      </c>
      <c r="U369" s="8">
        <f t="shared" si="233"/>
        <v>0</v>
      </c>
      <c r="V369" s="8">
        <f t="shared" si="233"/>
        <v>0</v>
      </c>
      <c r="W369" s="39">
        <f t="shared" si="233"/>
        <v>0</v>
      </c>
      <c r="X369"/>
      <c r="Y369"/>
      <c r="AM369"/>
      <c r="AN369"/>
      <c r="AO369"/>
      <c r="AP369"/>
      <c r="AQ369"/>
      <c r="AR369"/>
      <c r="AS369"/>
      <c r="AT369"/>
    </row>
    <row r="370" spans="3:46" s="1" customFormat="1" ht="12.75">
      <c r="C370" s="18"/>
      <c r="D370" s="18"/>
      <c r="E370" s="18"/>
      <c r="F370" s="19"/>
      <c r="G370" s="19"/>
      <c r="H370" s="20"/>
      <c r="J370" s="18"/>
      <c r="L370" s="13"/>
      <c r="M370" s="7"/>
      <c r="N370" s="7"/>
      <c r="O370" s="7"/>
      <c r="P370" s="7"/>
      <c r="Q370" s="7"/>
      <c r="R370" s="7"/>
      <c r="S370" s="7"/>
      <c r="T370" s="7"/>
      <c r="U370" s="7"/>
      <c r="V370" s="7"/>
      <c r="W370" s="7"/>
      <c r="X370"/>
      <c r="Y370"/>
      <c r="AM370"/>
      <c r="AN370"/>
      <c r="AO370"/>
      <c r="AP370"/>
      <c r="AQ370"/>
      <c r="AR370"/>
      <c r="AS370"/>
      <c r="AT370"/>
    </row>
    <row r="371" spans="3:46" s="1" customFormat="1" ht="12.75">
      <c r="C371" s="18"/>
      <c r="D371" s="18"/>
      <c r="E371" s="18"/>
      <c r="F371" s="19"/>
      <c r="G371" s="19"/>
      <c r="H371" s="40" t="s">
        <v>34</v>
      </c>
      <c r="I371" s="62"/>
      <c r="J371" s="2"/>
      <c r="K371" s="2"/>
      <c r="L371" s="29" t="s">
        <v>84</v>
      </c>
      <c r="M371" s="30">
        <f>IF(M363=0,0,IF(M362=0,1,((M363/M362)-1)))</f>
        <v>0</v>
      </c>
      <c r="N371" s="30">
        <f aca="true" t="shared" si="234" ref="N371:W371">IF(N363=0,0,IF(N362=0,1,((N363/N362)-1)))</f>
        <v>0</v>
      </c>
      <c r="O371" s="30">
        <f t="shared" si="234"/>
        <v>0</v>
      </c>
      <c r="P371" s="30">
        <f t="shared" si="234"/>
        <v>0</v>
      </c>
      <c r="Q371" s="30">
        <f t="shared" si="234"/>
        <v>0</v>
      </c>
      <c r="R371" s="30">
        <f t="shared" si="234"/>
        <v>0</v>
      </c>
      <c r="S371" s="30">
        <f t="shared" si="234"/>
        <v>0</v>
      </c>
      <c r="T371" s="30">
        <f t="shared" si="234"/>
        <v>0</v>
      </c>
      <c r="U371" s="30">
        <f t="shared" si="234"/>
        <v>0</v>
      </c>
      <c r="V371" s="30">
        <f t="shared" si="234"/>
        <v>0</v>
      </c>
      <c r="W371" s="31">
        <f t="shared" si="234"/>
        <v>0</v>
      </c>
      <c r="X371" s="25"/>
      <c r="Y371" s="21"/>
      <c r="AM371"/>
      <c r="AN371"/>
      <c r="AO371"/>
      <c r="AP371"/>
      <c r="AQ371"/>
      <c r="AR371"/>
      <c r="AS371"/>
      <c r="AT371"/>
    </row>
    <row r="372" spans="3:46" s="1" customFormat="1" ht="12.75">
      <c r="C372" s="18"/>
      <c r="D372" s="18"/>
      <c r="E372" s="18"/>
      <c r="F372" s="19"/>
      <c r="G372" s="19"/>
      <c r="H372" s="20"/>
      <c r="I372" s="65"/>
      <c r="J372" s="4"/>
      <c r="K372" s="10"/>
      <c r="L372" s="13" t="str">
        <f>"Mitigation Check 2: &gt; "&amp;$E$3&amp;$F$4</f>
        <v>Mitigation Check 2: &gt; 2.01 AF/T:</v>
      </c>
      <c r="M372" s="11">
        <f>M363-M362</f>
        <v>0</v>
      </c>
      <c r="N372" s="11">
        <f aca="true" t="shared" si="235" ref="N372:W372">N363-N362</f>
        <v>0</v>
      </c>
      <c r="O372" s="11">
        <f t="shared" si="235"/>
        <v>0</v>
      </c>
      <c r="P372" s="11">
        <f t="shared" si="235"/>
        <v>0</v>
      </c>
      <c r="Q372" s="11">
        <f t="shared" si="235"/>
        <v>0</v>
      </c>
      <c r="R372" s="11">
        <f t="shared" si="235"/>
        <v>0</v>
      </c>
      <c r="S372" s="11">
        <f t="shared" si="235"/>
        <v>0</v>
      </c>
      <c r="T372" s="11">
        <f t="shared" si="235"/>
        <v>0</v>
      </c>
      <c r="U372" s="11">
        <f t="shared" si="235"/>
        <v>0</v>
      </c>
      <c r="V372" s="11">
        <f t="shared" si="235"/>
        <v>0</v>
      </c>
      <c r="W372" s="33">
        <f t="shared" si="235"/>
        <v>0</v>
      </c>
      <c r="X372" s="25"/>
      <c r="Y372" s="21"/>
      <c r="Z372" s="62"/>
      <c r="AA372" s="29" t="s">
        <v>30</v>
      </c>
      <c r="AB372" s="73">
        <f aca="true" t="shared" si="236" ref="AB372:AL372">IF(M371&gt;0.1,1,0)</f>
        <v>0</v>
      </c>
      <c r="AC372" s="73">
        <f t="shared" si="236"/>
        <v>0</v>
      </c>
      <c r="AD372" s="73">
        <f t="shared" si="236"/>
        <v>0</v>
      </c>
      <c r="AE372" s="73">
        <f t="shared" si="236"/>
        <v>0</v>
      </c>
      <c r="AF372" s="73">
        <f t="shared" si="236"/>
        <v>0</v>
      </c>
      <c r="AG372" s="73">
        <f t="shared" si="236"/>
        <v>0</v>
      </c>
      <c r="AH372" s="73">
        <f t="shared" si="236"/>
        <v>0</v>
      </c>
      <c r="AI372" s="73">
        <f t="shared" si="236"/>
        <v>0</v>
      </c>
      <c r="AJ372" s="73">
        <f t="shared" si="236"/>
        <v>0</v>
      </c>
      <c r="AK372" s="73">
        <f t="shared" si="236"/>
        <v>0</v>
      </c>
      <c r="AL372" s="74">
        <f t="shared" si="236"/>
        <v>0</v>
      </c>
      <c r="AM372"/>
      <c r="AN372"/>
      <c r="AO372"/>
      <c r="AP372"/>
      <c r="AQ372"/>
      <c r="AR372"/>
      <c r="AS372"/>
      <c r="AT372"/>
    </row>
    <row r="373" spans="3:46" s="1" customFormat="1" ht="12.75">
      <c r="C373" s="18"/>
      <c r="D373" s="18"/>
      <c r="E373" s="18"/>
      <c r="F373" s="19"/>
      <c r="G373" s="19"/>
      <c r="H373" s="20"/>
      <c r="I373" s="66"/>
      <c r="J373" s="47"/>
      <c r="K373" s="10"/>
      <c r="L373" s="12"/>
      <c r="M373" s="23"/>
      <c r="N373" s="23"/>
      <c r="O373" s="23"/>
      <c r="P373" s="23"/>
      <c r="Q373" s="23"/>
      <c r="R373" s="23"/>
      <c r="S373" s="23"/>
      <c r="T373" s="23"/>
      <c r="U373" s="23"/>
      <c r="V373" s="23"/>
      <c r="W373" s="34"/>
      <c r="X373" s="25"/>
      <c r="Y373" s="21"/>
      <c r="Z373" s="63"/>
      <c r="AA373" s="12" t="s">
        <v>30</v>
      </c>
      <c r="AB373" s="24">
        <f aca="true" t="shared" si="237" ref="AB373:AL373">IF(M372&gt;$E$3,1,0)</f>
        <v>0</v>
      </c>
      <c r="AC373" s="24">
        <f t="shared" si="237"/>
        <v>0</v>
      </c>
      <c r="AD373" s="24">
        <f t="shared" si="237"/>
        <v>0</v>
      </c>
      <c r="AE373" s="24">
        <f t="shared" si="237"/>
        <v>0</v>
      </c>
      <c r="AF373" s="24">
        <f t="shared" si="237"/>
        <v>0</v>
      </c>
      <c r="AG373" s="24">
        <f t="shared" si="237"/>
        <v>0</v>
      </c>
      <c r="AH373" s="24">
        <f t="shared" si="237"/>
        <v>0</v>
      </c>
      <c r="AI373" s="24">
        <f t="shared" si="237"/>
        <v>0</v>
      </c>
      <c r="AJ373" s="24">
        <f t="shared" si="237"/>
        <v>0</v>
      </c>
      <c r="AK373" s="24">
        <f t="shared" si="237"/>
        <v>0</v>
      </c>
      <c r="AL373" s="32">
        <f t="shared" si="237"/>
        <v>0</v>
      </c>
      <c r="AM373"/>
      <c r="AN373"/>
      <c r="AO373"/>
      <c r="AP373"/>
      <c r="AQ373"/>
      <c r="AR373"/>
      <c r="AS373"/>
      <c r="AT373"/>
    </row>
    <row r="374" spans="3:46" s="1" customFormat="1" ht="12.75">
      <c r="C374" s="18"/>
      <c r="D374" s="18"/>
      <c r="E374" s="18"/>
      <c r="F374" s="19"/>
      <c r="G374" s="19"/>
      <c r="H374" s="20"/>
      <c r="I374" s="65"/>
      <c r="J374" s="4"/>
      <c r="K374" s="10"/>
      <c r="L374" s="12" t="s">
        <v>31</v>
      </c>
      <c r="M374" s="10" t="str">
        <f aca="true" t="shared" si="238" ref="M374:W374">IF(SUM(AB372,AB373)=2,"YES","NO")</f>
        <v>NO</v>
      </c>
      <c r="N374" s="10" t="str">
        <f t="shared" si="238"/>
        <v>NO</v>
      </c>
      <c r="O374" s="10" t="str">
        <f t="shared" si="238"/>
        <v>NO</v>
      </c>
      <c r="P374" s="10" t="str">
        <f t="shared" si="238"/>
        <v>NO</v>
      </c>
      <c r="Q374" s="10" t="str">
        <f t="shared" si="238"/>
        <v>NO</v>
      </c>
      <c r="R374" s="10" t="str">
        <f t="shared" si="238"/>
        <v>NO</v>
      </c>
      <c r="S374" s="10" t="str">
        <f t="shared" si="238"/>
        <v>NO</v>
      </c>
      <c r="T374" s="10" t="str">
        <f t="shared" si="238"/>
        <v>NO</v>
      </c>
      <c r="U374" s="10" t="str">
        <f t="shared" si="238"/>
        <v>NO</v>
      </c>
      <c r="V374" s="10" t="str">
        <f t="shared" si="238"/>
        <v>NO</v>
      </c>
      <c r="W374" s="35" t="str">
        <f t="shared" si="238"/>
        <v>NO</v>
      </c>
      <c r="X374" s="25"/>
      <c r="Y374" s="21"/>
      <c r="Z374" s="64"/>
      <c r="AA374" s="38"/>
      <c r="AB374" s="75"/>
      <c r="AC374" s="75"/>
      <c r="AD374" s="75"/>
      <c r="AE374" s="75"/>
      <c r="AF374" s="75"/>
      <c r="AG374" s="75"/>
      <c r="AH374" s="75"/>
      <c r="AI374" s="75"/>
      <c r="AJ374" s="75"/>
      <c r="AK374" s="75"/>
      <c r="AL374" s="76"/>
      <c r="AM374"/>
      <c r="AN374"/>
      <c r="AO374"/>
      <c r="AP374"/>
      <c r="AQ374"/>
      <c r="AR374"/>
      <c r="AS374"/>
      <c r="AT374"/>
    </row>
    <row r="375" spans="3:46" s="1" customFormat="1" ht="12.75">
      <c r="C375" s="18"/>
      <c r="D375" s="18"/>
      <c r="E375" s="18"/>
      <c r="F375" s="19"/>
      <c r="G375" s="19"/>
      <c r="H375" s="20"/>
      <c r="I375" s="67"/>
      <c r="J375" s="36"/>
      <c r="K375" s="37"/>
      <c r="L375" s="38" t="s">
        <v>32</v>
      </c>
      <c r="M375" s="8">
        <f>M363-M362</f>
        <v>0</v>
      </c>
      <c r="N375" s="8">
        <f aca="true" t="shared" si="239" ref="N375:W375">N363-N362</f>
        <v>0</v>
      </c>
      <c r="O375" s="8">
        <f t="shared" si="239"/>
        <v>0</v>
      </c>
      <c r="P375" s="8">
        <f t="shared" si="239"/>
        <v>0</v>
      </c>
      <c r="Q375" s="8">
        <f t="shared" si="239"/>
        <v>0</v>
      </c>
      <c r="R375" s="8">
        <f t="shared" si="239"/>
        <v>0</v>
      </c>
      <c r="S375" s="8">
        <f t="shared" si="239"/>
        <v>0</v>
      </c>
      <c r="T375" s="8">
        <f t="shared" si="239"/>
        <v>0</v>
      </c>
      <c r="U375" s="8">
        <f t="shared" si="239"/>
        <v>0</v>
      </c>
      <c r="V375" s="8">
        <f t="shared" si="239"/>
        <v>0</v>
      </c>
      <c r="W375" s="39">
        <f t="shared" si="239"/>
        <v>0</v>
      </c>
      <c r="X375" s="25"/>
      <c r="Y375" s="21"/>
      <c r="AM375"/>
      <c r="AN375"/>
      <c r="AO375"/>
      <c r="AP375"/>
      <c r="AQ375"/>
      <c r="AR375"/>
      <c r="AS375"/>
      <c r="AT375"/>
    </row>
    <row r="376" spans="3:46" s="1" customFormat="1" ht="12.75">
      <c r="C376" s="18"/>
      <c r="D376" s="18"/>
      <c r="E376" s="18"/>
      <c r="F376" s="19"/>
      <c r="G376" s="19"/>
      <c r="H376" s="20"/>
      <c r="I376" s="4"/>
      <c r="J376" s="4"/>
      <c r="K376" s="10"/>
      <c r="L376" s="12"/>
      <c r="M376" s="11"/>
      <c r="N376" s="11"/>
      <c r="O376" s="11"/>
      <c r="P376" s="11"/>
      <c r="Q376" s="11"/>
      <c r="R376" s="11"/>
      <c r="S376" s="11"/>
      <c r="T376" s="11"/>
      <c r="U376" s="11"/>
      <c r="V376" s="11"/>
      <c r="W376" s="11"/>
      <c r="X376" s="25"/>
      <c r="Y376" s="21"/>
      <c r="AM376"/>
      <c r="AN376"/>
      <c r="AO376"/>
      <c r="AP376"/>
      <c r="AQ376"/>
      <c r="AR376"/>
      <c r="AS376"/>
      <c r="AT376"/>
    </row>
    <row r="377" spans="3:46" s="1" customFormat="1" ht="12.75">
      <c r="C377"/>
      <c r="D377"/>
      <c r="E377" s="41"/>
      <c r="F377" s="43"/>
      <c r="G377" s="9"/>
      <c r="H377" s="42"/>
      <c r="I377" s="44"/>
      <c r="J377"/>
      <c r="K377"/>
      <c r="L377" s="13"/>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row>
    <row r="378" spans="3:46" s="1" customFormat="1" ht="15.75">
      <c r="C378" s="14" t="s">
        <v>101</v>
      </c>
      <c r="D378"/>
      <c r="E378"/>
      <c r="F378"/>
      <c r="G378"/>
      <c r="H378"/>
      <c r="I378"/>
      <c r="J378"/>
      <c r="K378"/>
      <c r="L378" s="13"/>
      <c r="M378" t="str">
        <f>"Impact by Reach (AF/"&amp;$F$3</f>
        <v>Impact by Reach (AF/Trimester)</v>
      </c>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row>
    <row r="379" spans="3:46" s="1" customFormat="1" ht="12.75">
      <c r="C379" s="2" t="s">
        <v>0</v>
      </c>
      <c r="D379" s="2" t="s">
        <v>1</v>
      </c>
      <c r="E379" s="2" t="s">
        <v>48</v>
      </c>
      <c r="F379" s="2" t="s">
        <v>5</v>
      </c>
      <c r="G379" s="2" t="s">
        <v>6</v>
      </c>
      <c r="H379" s="2" t="s">
        <v>8</v>
      </c>
      <c r="I379" s="198" t="s">
        <v>35</v>
      </c>
      <c r="J379" s="198"/>
      <c r="K379" s="5" t="s">
        <v>10</v>
      </c>
      <c r="L379" s="13"/>
      <c r="M379" s="2" t="s">
        <v>12</v>
      </c>
      <c r="N379" s="2" t="s">
        <v>13</v>
      </c>
      <c r="O379" s="2" t="s">
        <v>14</v>
      </c>
      <c r="P379" s="2" t="s">
        <v>15</v>
      </c>
      <c r="Q379" s="2" t="s">
        <v>16</v>
      </c>
      <c r="R379" s="2" t="s">
        <v>17</v>
      </c>
      <c r="S379" s="2" t="s">
        <v>18</v>
      </c>
      <c r="T379" s="2" t="s">
        <v>19</v>
      </c>
      <c r="U379" s="2" t="s">
        <v>20</v>
      </c>
      <c r="V379" s="2" t="s">
        <v>21</v>
      </c>
      <c r="W379" s="2" t="s">
        <v>22</v>
      </c>
      <c r="X379"/>
      <c r="Y379"/>
      <c r="Z379"/>
      <c r="AA379"/>
      <c r="AB379"/>
      <c r="AC379"/>
      <c r="AD379"/>
      <c r="AE379"/>
      <c r="AF379"/>
      <c r="AG379"/>
      <c r="AH379"/>
      <c r="AI379"/>
      <c r="AJ379"/>
      <c r="AK379"/>
      <c r="AL379"/>
      <c r="AM379"/>
      <c r="AN379"/>
      <c r="AO379"/>
      <c r="AP379"/>
      <c r="AQ379"/>
      <c r="AR379"/>
      <c r="AS379"/>
      <c r="AT379"/>
    </row>
    <row r="380" spans="3:46" s="1" customFormat="1" ht="13.5" thickBot="1">
      <c r="C380" s="3"/>
      <c r="D380" s="3" t="s">
        <v>2</v>
      </c>
      <c r="E380" s="3" t="s">
        <v>3</v>
      </c>
      <c r="F380" s="3" t="s">
        <v>4</v>
      </c>
      <c r="G380" s="3" t="s">
        <v>7</v>
      </c>
      <c r="H380" s="3" t="s">
        <v>9</v>
      </c>
      <c r="I380" s="69" t="s">
        <v>44</v>
      </c>
      <c r="J380" s="68" t="s">
        <v>45</v>
      </c>
      <c r="K380" s="6" t="s">
        <v>11</v>
      </c>
      <c r="L380" s="13"/>
      <c r="M380" s="3" t="s">
        <v>23</v>
      </c>
      <c r="N380" s="3" t="s">
        <v>24</v>
      </c>
      <c r="O380" s="3" t="s">
        <v>25</v>
      </c>
      <c r="P380" s="3" t="s">
        <v>26</v>
      </c>
      <c r="Q380" s="3" t="s">
        <v>27</v>
      </c>
      <c r="R380" s="3" t="s">
        <v>28</v>
      </c>
      <c r="S380" s="3" t="s">
        <v>19</v>
      </c>
      <c r="T380" s="3"/>
      <c r="U380" s="3" t="s">
        <v>21</v>
      </c>
      <c r="V380" s="3"/>
      <c r="W380" s="3" t="s">
        <v>29</v>
      </c>
      <c r="X380"/>
      <c r="Y380"/>
      <c r="Z380"/>
      <c r="AA380"/>
      <c r="AB380"/>
      <c r="AC380"/>
      <c r="AD380"/>
      <c r="AE380"/>
      <c r="AF380"/>
      <c r="AG380"/>
      <c r="AH380"/>
      <c r="AI380"/>
      <c r="AJ380"/>
      <c r="AK380"/>
      <c r="AL380"/>
      <c r="AM380"/>
      <c r="AN380"/>
      <c r="AO380"/>
      <c r="AP380"/>
      <c r="AQ380"/>
      <c r="AR380"/>
      <c r="AS380"/>
      <c r="AT380"/>
    </row>
    <row r="381" spans="3:46" s="1" customFormat="1" ht="16.5" thickTop="1">
      <c r="C381" s="14" t="s">
        <v>102</v>
      </c>
      <c r="D381" s="10"/>
      <c r="E381" s="10"/>
      <c r="F381" s="10"/>
      <c r="G381" s="10"/>
      <c r="H381" s="10"/>
      <c r="I381" s="10"/>
      <c r="J381" s="10"/>
      <c r="K381" s="4"/>
      <c r="L381" s="13"/>
      <c r="M381" s="10"/>
      <c r="N381" s="10"/>
      <c r="O381" s="10"/>
      <c r="P381" s="10"/>
      <c r="Q381" s="10"/>
      <c r="R381" s="10"/>
      <c r="S381" s="10"/>
      <c r="T381" s="10"/>
      <c r="U381" s="10"/>
      <c r="V381" s="10"/>
      <c r="W381" s="10"/>
      <c r="X381"/>
      <c r="Y381"/>
      <c r="Z381"/>
      <c r="AA381"/>
      <c r="AB381"/>
      <c r="AC381"/>
      <c r="AD381"/>
      <c r="AE381"/>
      <c r="AF381"/>
      <c r="AG381"/>
      <c r="AH381"/>
      <c r="AI381"/>
      <c r="AJ381"/>
      <c r="AK381"/>
      <c r="AL381"/>
      <c r="AM381"/>
      <c r="AN381"/>
      <c r="AO381"/>
      <c r="AP381"/>
      <c r="AQ381"/>
      <c r="AR381"/>
      <c r="AS381"/>
      <c r="AT381"/>
    </row>
    <row r="382" spans="3:46" s="1" customFormat="1" ht="12.75">
      <c r="C382" s="15" t="s">
        <v>79</v>
      </c>
      <c r="D382" s="15" t="s">
        <v>79</v>
      </c>
      <c r="E382" s="16">
        <v>275.6</v>
      </c>
      <c r="F382" s="16">
        <v>68.9</v>
      </c>
      <c r="G382" s="17">
        <v>21916</v>
      </c>
      <c r="H382" s="15" t="s">
        <v>90</v>
      </c>
      <c r="I382" s="15">
        <v>275.6</v>
      </c>
      <c r="J382" s="16">
        <f>I382/3</f>
        <v>91.86666666666667</v>
      </c>
      <c r="K382" s="15" t="s">
        <v>91</v>
      </c>
      <c r="L382" s="139" t="s">
        <v>40</v>
      </c>
      <c r="M382" s="77"/>
      <c r="N382" s="78"/>
      <c r="O382" s="78"/>
      <c r="P382" s="78"/>
      <c r="Q382" s="78"/>
      <c r="R382" s="78"/>
      <c r="S382" s="78"/>
      <c r="T382" s="78"/>
      <c r="U382" s="78"/>
      <c r="V382" s="78"/>
      <c r="W382" s="79"/>
      <c r="X382" s="22">
        <f>SUM(M382:W382)</f>
        <v>0</v>
      </c>
      <c r="Y382" s="21"/>
      <c r="AM382"/>
      <c r="AN382"/>
      <c r="AO382"/>
      <c r="AP382"/>
      <c r="AQ382"/>
      <c r="AR382"/>
      <c r="AS382"/>
      <c r="AT382"/>
    </row>
    <row r="383" spans="3:46" s="1" customFormat="1" ht="12.75">
      <c r="C383"/>
      <c r="D383"/>
      <c r="E383"/>
      <c r="F383"/>
      <c r="G383"/>
      <c r="H383"/>
      <c r="I383"/>
      <c r="J383"/>
      <c r="K383"/>
      <c r="L383" s="139" t="s">
        <v>41</v>
      </c>
      <c r="M383" s="80"/>
      <c r="N383" s="11"/>
      <c r="O383" s="11"/>
      <c r="P383" s="11"/>
      <c r="Q383" s="11"/>
      <c r="R383" s="11"/>
      <c r="S383" s="11"/>
      <c r="T383" s="11"/>
      <c r="U383" s="11"/>
      <c r="V383" s="11"/>
      <c r="W383" s="81"/>
      <c r="X383" s="22">
        <f>SUM(M383:W383)</f>
        <v>0</v>
      </c>
      <c r="AM383"/>
      <c r="AN383"/>
      <c r="AO383"/>
      <c r="AP383"/>
      <c r="AQ383"/>
      <c r="AR383"/>
      <c r="AS383"/>
      <c r="AT383"/>
    </row>
    <row r="384" spans="3:46" s="1" customFormat="1" ht="15.75">
      <c r="C384" s="14" t="s">
        <v>103</v>
      </c>
      <c r="D384"/>
      <c r="E384"/>
      <c r="F384"/>
      <c r="G384"/>
      <c r="H384"/>
      <c r="I384"/>
      <c r="J384" s="70"/>
      <c r="K384"/>
      <c r="L384" s="139"/>
      <c r="M384" s="82"/>
      <c r="N384" s="83"/>
      <c r="O384" s="83"/>
      <c r="P384" s="83"/>
      <c r="Q384" s="83"/>
      <c r="R384" s="83"/>
      <c r="S384" s="83"/>
      <c r="T384" s="83"/>
      <c r="U384" s="83"/>
      <c r="V384" s="83"/>
      <c r="W384" s="84"/>
      <c r="X384"/>
      <c r="Y384"/>
      <c r="Z384"/>
      <c r="AM384"/>
      <c r="AN384"/>
      <c r="AO384"/>
      <c r="AP384"/>
      <c r="AQ384"/>
      <c r="AR384"/>
      <c r="AS384"/>
      <c r="AT384"/>
    </row>
    <row r="385" spans="3:46" s="1" customFormat="1" ht="12.75">
      <c r="C385" s="15" t="str">
        <f aca="true" t="shared" si="240" ref="C385:J385">C382</f>
        <v>???</v>
      </c>
      <c r="D385" s="15" t="str">
        <f t="shared" si="240"/>
        <v>???</v>
      </c>
      <c r="E385" s="15">
        <f t="shared" si="240"/>
        <v>275.6</v>
      </c>
      <c r="F385" s="15">
        <f t="shared" si="240"/>
        <v>68.9</v>
      </c>
      <c r="G385" s="17">
        <f t="shared" si="240"/>
        <v>21916</v>
      </c>
      <c r="H385" s="15" t="str">
        <f t="shared" si="240"/>
        <v>8S26E-3</v>
      </c>
      <c r="I385" s="15">
        <f t="shared" si="240"/>
        <v>275.6</v>
      </c>
      <c r="J385" s="16">
        <f t="shared" si="240"/>
        <v>91.86666666666667</v>
      </c>
      <c r="K385" s="15" t="s">
        <v>92</v>
      </c>
      <c r="L385" s="139" t="s">
        <v>42</v>
      </c>
      <c r="M385" s="80"/>
      <c r="N385" s="11"/>
      <c r="O385" s="11"/>
      <c r="P385" s="11"/>
      <c r="Q385" s="11"/>
      <c r="R385" s="11"/>
      <c r="S385" s="11"/>
      <c r="T385" s="11"/>
      <c r="U385" s="11"/>
      <c r="V385" s="11"/>
      <c r="W385" s="81"/>
      <c r="X385" s="22">
        <f>SUM(M385:W385)</f>
        <v>0</v>
      </c>
      <c r="Y385" s="21"/>
      <c r="Z385"/>
      <c r="AM385"/>
      <c r="AN385"/>
      <c r="AO385"/>
      <c r="AP385"/>
      <c r="AQ385"/>
      <c r="AR385"/>
      <c r="AS385"/>
      <c r="AT385"/>
    </row>
    <row r="386" spans="3:46" s="1" customFormat="1" ht="12.75">
      <c r="C386"/>
      <c r="D386"/>
      <c r="E386"/>
      <c r="F386"/>
      <c r="G386"/>
      <c r="H386"/>
      <c r="I386"/>
      <c r="J386"/>
      <c r="K386"/>
      <c r="L386" s="139" t="s">
        <v>43</v>
      </c>
      <c r="M386" s="85"/>
      <c r="N386" s="86"/>
      <c r="O386" s="86"/>
      <c r="P386" s="86"/>
      <c r="Q386" s="86"/>
      <c r="R386" s="86"/>
      <c r="S386" s="86"/>
      <c r="T386" s="86"/>
      <c r="U386" s="86"/>
      <c r="V386" s="86"/>
      <c r="W386" s="87"/>
      <c r="X386" s="22">
        <f>SUM(M386:W386)</f>
        <v>0</v>
      </c>
      <c r="Y386" s="21"/>
      <c r="Z386"/>
      <c r="AM386"/>
      <c r="AN386"/>
      <c r="AO386"/>
      <c r="AP386"/>
      <c r="AQ386"/>
      <c r="AR386"/>
      <c r="AS386"/>
      <c r="AT386"/>
    </row>
    <row r="387" spans="3:46" s="1" customFormat="1" ht="12.75">
      <c r="C387" s="18"/>
      <c r="D387" s="18"/>
      <c r="E387" s="19"/>
      <c r="F387" s="19"/>
      <c r="G387" s="20"/>
      <c r="H387" s="18"/>
      <c r="I387" s="18"/>
      <c r="L387" s="140"/>
      <c r="M387" s="7"/>
      <c r="N387" s="7"/>
      <c r="O387" s="7"/>
      <c r="P387" s="7"/>
      <c r="Q387" s="7"/>
      <c r="R387" s="7"/>
      <c r="S387" s="7"/>
      <c r="T387" s="7"/>
      <c r="U387" s="7"/>
      <c r="V387" s="7"/>
      <c r="W387" s="22"/>
      <c r="AM387"/>
      <c r="AN387"/>
      <c r="AO387"/>
      <c r="AP387"/>
      <c r="AQ387"/>
      <c r="AR387"/>
      <c r="AS387"/>
      <c r="AT387"/>
    </row>
    <row r="388" spans="3:46" s="1" customFormat="1" ht="12.75">
      <c r="C388" s="18"/>
      <c r="D388" s="18"/>
      <c r="E388" s="18"/>
      <c r="F388" s="19"/>
      <c r="G388" s="19"/>
      <c r="H388" s="40" t="s">
        <v>33</v>
      </c>
      <c r="I388" s="62"/>
      <c r="J388" s="2"/>
      <c r="K388" s="2"/>
      <c r="L388" s="29" t="s">
        <v>84</v>
      </c>
      <c r="M388" s="30">
        <f>IF(M383=0,0,IF(M382=0,1,((M383/M382)-1)))</f>
        <v>0</v>
      </c>
      <c r="N388" s="30">
        <f aca="true" t="shared" si="241" ref="N388:W388">IF(N383=0,0,IF(N382=0,1,((N383/N382)-1)))</f>
        <v>0</v>
      </c>
      <c r="O388" s="30">
        <f t="shared" si="241"/>
        <v>0</v>
      </c>
      <c r="P388" s="30">
        <f t="shared" si="241"/>
        <v>0</v>
      </c>
      <c r="Q388" s="30">
        <f t="shared" si="241"/>
        <v>0</v>
      </c>
      <c r="R388" s="30">
        <f t="shared" si="241"/>
        <v>0</v>
      </c>
      <c r="S388" s="30">
        <f t="shared" si="241"/>
        <v>0</v>
      </c>
      <c r="T388" s="30">
        <f t="shared" si="241"/>
        <v>0</v>
      </c>
      <c r="U388" s="30">
        <f t="shared" si="241"/>
        <v>0</v>
      </c>
      <c r="V388" s="30">
        <f t="shared" si="241"/>
        <v>0</v>
      </c>
      <c r="W388" s="31">
        <f t="shared" si="241"/>
        <v>0</v>
      </c>
      <c r="X388"/>
      <c r="Y388"/>
      <c r="Z388" s="62"/>
      <c r="AA388" s="29" t="s">
        <v>30</v>
      </c>
      <c r="AB388" s="73">
        <f aca="true" t="shared" si="242" ref="AB388:AL388">IF(M388&gt;0.1,1,0)</f>
        <v>0</v>
      </c>
      <c r="AC388" s="73">
        <f t="shared" si="242"/>
        <v>0</v>
      </c>
      <c r="AD388" s="73">
        <f t="shared" si="242"/>
        <v>0</v>
      </c>
      <c r="AE388" s="73">
        <f t="shared" si="242"/>
        <v>0</v>
      </c>
      <c r="AF388" s="73">
        <f t="shared" si="242"/>
        <v>0</v>
      </c>
      <c r="AG388" s="73">
        <f t="shared" si="242"/>
        <v>0</v>
      </c>
      <c r="AH388" s="73">
        <f t="shared" si="242"/>
        <v>0</v>
      </c>
      <c r="AI388" s="73">
        <f t="shared" si="242"/>
        <v>0</v>
      </c>
      <c r="AJ388" s="73">
        <f t="shared" si="242"/>
        <v>0</v>
      </c>
      <c r="AK388" s="73">
        <f t="shared" si="242"/>
        <v>0</v>
      </c>
      <c r="AL388" s="74">
        <f t="shared" si="242"/>
        <v>0</v>
      </c>
      <c r="AM388"/>
      <c r="AN388"/>
      <c r="AO388"/>
      <c r="AP388"/>
      <c r="AQ388"/>
      <c r="AR388"/>
      <c r="AS388"/>
      <c r="AT388"/>
    </row>
    <row r="389" spans="3:46" s="1" customFormat="1" ht="12.75">
      <c r="C389" s="18"/>
      <c r="D389" s="18"/>
      <c r="E389" s="18"/>
      <c r="F389" s="19"/>
      <c r="G389" s="19"/>
      <c r="H389" s="20"/>
      <c r="I389" s="63"/>
      <c r="J389" s="4"/>
      <c r="K389" s="10"/>
      <c r="L389" s="13" t="str">
        <f>"Mitigation Check 2: &gt; "&amp;TRUNC($E$3,0)&amp;$F$4</f>
        <v>Mitigation Check 2: &gt; 2 AF/T:</v>
      </c>
      <c r="M389" s="11">
        <f aca="true" t="shared" si="243" ref="M389:W389">M383-M382</f>
        <v>0</v>
      </c>
      <c r="N389" s="11">
        <f t="shared" si="243"/>
        <v>0</v>
      </c>
      <c r="O389" s="11">
        <f t="shared" si="243"/>
        <v>0</v>
      </c>
      <c r="P389" s="11">
        <f t="shared" si="243"/>
        <v>0</v>
      </c>
      <c r="Q389" s="11">
        <f t="shared" si="243"/>
        <v>0</v>
      </c>
      <c r="R389" s="11">
        <f t="shared" si="243"/>
        <v>0</v>
      </c>
      <c r="S389" s="11">
        <f t="shared" si="243"/>
        <v>0</v>
      </c>
      <c r="T389" s="11">
        <f t="shared" si="243"/>
        <v>0</v>
      </c>
      <c r="U389" s="11">
        <f t="shared" si="243"/>
        <v>0</v>
      </c>
      <c r="V389" s="11">
        <f t="shared" si="243"/>
        <v>0</v>
      </c>
      <c r="W389" s="33">
        <f t="shared" si="243"/>
        <v>0</v>
      </c>
      <c r="X389"/>
      <c r="Y389"/>
      <c r="Z389" s="63"/>
      <c r="AA389" s="12" t="s">
        <v>30</v>
      </c>
      <c r="AB389" s="24">
        <f aca="true" t="shared" si="244" ref="AB389:AL389">IF(M389&gt;$E$3,1,0)</f>
        <v>0</v>
      </c>
      <c r="AC389" s="24">
        <f t="shared" si="244"/>
        <v>0</v>
      </c>
      <c r="AD389" s="24">
        <f t="shared" si="244"/>
        <v>0</v>
      </c>
      <c r="AE389" s="24">
        <f t="shared" si="244"/>
        <v>0</v>
      </c>
      <c r="AF389" s="24">
        <f t="shared" si="244"/>
        <v>0</v>
      </c>
      <c r="AG389" s="24">
        <f t="shared" si="244"/>
        <v>0</v>
      </c>
      <c r="AH389" s="24">
        <f t="shared" si="244"/>
        <v>0</v>
      </c>
      <c r="AI389" s="24">
        <f t="shared" si="244"/>
        <v>0</v>
      </c>
      <c r="AJ389" s="24">
        <f t="shared" si="244"/>
        <v>0</v>
      </c>
      <c r="AK389" s="24">
        <f t="shared" si="244"/>
        <v>0</v>
      </c>
      <c r="AL389" s="32">
        <f t="shared" si="244"/>
        <v>0</v>
      </c>
      <c r="AM389"/>
      <c r="AN389"/>
      <c r="AO389"/>
      <c r="AP389"/>
      <c r="AQ389"/>
      <c r="AR389"/>
      <c r="AS389"/>
      <c r="AT389"/>
    </row>
    <row r="390" spans="3:46" s="1" customFormat="1" ht="12.75">
      <c r="C390" s="18"/>
      <c r="D390" s="18"/>
      <c r="E390" s="18"/>
      <c r="F390" s="19"/>
      <c r="G390" s="19"/>
      <c r="H390" s="20"/>
      <c r="I390" s="63"/>
      <c r="J390" s="4"/>
      <c r="K390" s="10"/>
      <c r="L390" s="12" t="s">
        <v>85</v>
      </c>
      <c r="M390" s="23">
        <f>IF($X383=0,0,(M383/$X383))</f>
        <v>0</v>
      </c>
      <c r="N390" s="23">
        <f aca="true" t="shared" si="245" ref="N390:W390">IF($X383=0,0,(N383/$X383))</f>
        <v>0</v>
      </c>
      <c r="O390" s="23">
        <f t="shared" si="245"/>
        <v>0</v>
      </c>
      <c r="P390" s="23">
        <f t="shared" si="245"/>
        <v>0</v>
      </c>
      <c r="Q390" s="23">
        <f t="shared" si="245"/>
        <v>0</v>
      </c>
      <c r="R390" s="23">
        <f t="shared" si="245"/>
        <v>0</v>
      </c>
      <c r="S390" s="23">
        <f t="shared" si="245"/>
        <v>0</v>
      </c>
      <c r="T390" s="23">
        <f t="shared" si="245"/>
        <v>0</v>
      </c>
      <c r="U390" s="23">
        <f t="shared" si="245"/>
        <v>0</v>
      </c>
      <c r="V390" s="23">
        <f t="shared" si="245"/>
        <v>0</v>
      </c>
      <c r="W390" s="34">
        <f t="shared" si="245"/>
        <v>0</v>
      </c>
      <c r="X390"/>
      <c r="Y390"/>
      <c r="Z390" s="64"/>
      <c r="AA390" s="38" t="s">
        <v>30</v>
      </c>
      <c r="AB390" s="75">
        <f aca="true" t="shared" si="246" ref="AB390:AL390">IF(M390&gt;0.1,1,0)</f>
        <v>0</v>
      </c>
      <c r="AC390" s="75">
        <f t="shared" si="246"/>
        <v>0</v>
      </c>
      <c r="AD390" s="75">
        <f t="shared" si="246"/>
        <v>0</v>
      </c>
      <c r="AE390" s="75">
        <f t="shared" si="246"/>
        <v>0</v>
      </c>
      <c r="AF390" s="75">
        <f t="shared" si="246"/>
        <v>0</v>
      </c>
      <c r="AG390" s="75">
        <f t="shared" si="246"/>
        <v>0</v>
      </c>
      <c r="AH390" s="75">
        <f t="shared" si="246"/>
        <v>0</v>
      </c>
      <c r="AI390" s="75">
        <f t="shared" si="246"/>
        <v>0</v>
      </c>
      <c r="AJ390" s="75">
        <f t="shared" si="246"/>
        <v>0</v>
      </c>
      <c r="AK390" s="75">
        <f t="shared" si="246"/>
        <v>0</v>
      </c>
      <c r="AL390" s="76">
        <f t="shared" si="246"/>
        <v>0</v>
      </c>
      <c r="AM390"/>
      <c r="AN390"/>
      <c r="AO390"/>
      <c r="AP390"/>
      <c r="AQ390"/>
      <c r="AR390"/>
      <c r="AS390"/>
      <c r="AT390"/>
    </row>
    <row r="391" spans="3:46" s="1" customFormat="1" ht="12.75">
      <c r="C391" s="18"/>
      <c r="D391" s="18"/>
      <c r="E391" s="18"/>
      <c r="F391" s="19"/>
      <c r="G391" s="19"/>
      <c r="H391" s="20"/>
      <c r="I391" s="63"/>
      <c r="J391" s="4"/>
      <c r="K391" s="10"/>
      <c r="L391" s="12" t="s">
        <v>31</v>
      </c>
      <c r="M391" s="10" t="str">
        <f aca="true" t="shared" si="247" ref="M391:W391">IF(SUM(AB388,AB389,AB390)=3,"YES","NO")</f>
        <v>NO</v>
      </c>
      <c r="N391" s="10" t="str">
        <f t="shared" si="247"/>
        <v>NO</v>
      </c>
      <c r="O391" s="10" t="str">
        <f t="shared" si="247"/>
        <v>NO</v>
      </c>
      <c r="P391" s="10" t="str">
        <f t="shared" si="247"/>
        <v>NO</v>
      </c>
      <c r="Q391" s="10" t="str">
        <f t="shared" si="247"/>
        <v>NO</v>
      </c>
      <c r="R391" s="10" t="str">
        <f t="shared" si="247"/>
        <v>NO</v>
      </c>
      <c r="S391" s="10" t="str">
        <f t="shared" si="247"/>
        <v>NO</v>
      </c>
      <c r="T391" s="10" t="str">
        <f t="shared" si="247"/>
        <v>NO</v>
      </c>
      <c r="U391" s="10" t="str">
        <f t="shared" si="247"/>
        <v>NO</v>
      </c>
      <c r="V391" s="10" t="str">
        <f t="shared" si="247"/>
        <v>NO</v>
      </c>
      <c r="W391" s="35" t="str">
        <f t="shared" si="247"/>
        <v>NO</v>
      </c>
      <c r="X391"/>
      <c r="Y391"/>
      <c r="AM391"/>
      <c r="AN391"/>
      <c r="AO391"/>
      <c r="AP391"/>
      <c r="AQ391"/>
      <c r="AR391"/>
      <c r="AS391"/>
      <c r="AT391"/>
    </row>
    <row r="392" spans="3:46" s="1" customFormat="1" ht="12.75">
      <c r="C392" s="18"/>
      <c r="D392" s="18"/>
      <c r="E392" s="18"/>
      <c r="F392" s="19"/>
      <c r="G392" s="19"/>
      <c r="H392" s="20"/>
      <c r="I392" s="64"/>
      <c r="J392" s="36"/>
      <c r="K392" s="37"/>
      <c r="L392" s="38" t="s">
        <v>32</v>
      </c>
      <c r="M392" s="8">
        <f aca="true" t="shared" si="248" ref="M392:W392">M383-M382</f>
        <v>0</v>
      </c>
      <c r="N392" s="8">
        <f t="shared" si="248"/>
        <v>0</v>
      </c>
      <c r="O392" s="8">
        <f t="shared" si="248"/>
        <v>0</v>
      </c>
      <c r="P392" s="8">
        <f t="shared" si="248"/>
        <v>0</v>
      </c>
      <c r="Q392" s="8">
        <f t="shared" si="248"/>
        <v>0</v>
      </c>
      <c r="R392" s="8">
        <f t="shared" si="248"/>
        <v>0</v>
      </c>
      <c r="S392" s="8">
        <f t="shared" si="248"/>
        <v>0</v>
      </c>
      <c r="T392" s="8">
        <f t="shared" si="248"/>
        <v>0</v>
      </c>
      <c r="U392" s="8">
        <f t="shared" si="248"/>
        <v>0</v>
      </c>
      <c r="V392" s="8">
        <f t="shared" si="248"/>
        <v>0</v>
      </c>
      <c r="W392" s="39">
        <f t="shared" si="248"/>
        <v>0</v>
      </c>
      <c r="X392"/>
      <c r="Y392"/>
      <c r="AM392"/>
      <c r="AN392"/>
      <c r="AO392"/>
      <c r="AP392"/>
      <c r="AQ392"/>
      <c r="AR392"/>
      <c r="AS392"/>
      <c r="AT392"/>
    </row>
    <row r="393" spans="3:46" s="1" customFormat="1" ht="12.75">
      <c r="C393" s="18"/>
      <c r="D393" s="18"/>
      <c r="E393" s="18"/>
      <c r="F393" s="19"/>
      <c r="G393" s="19"/>
      <c r="H393" s="20"/>
      <c r="J393" s="18"/>
      <c r="L393" s="13"/>
      <c r="M393" s="7"/>
      <c r="N393" s="7"/>
      <c r="O393" s="7"/>
      <c r="P393" s="7"/>
      <c r="Q393" s="7"/>
      <c r="R393" s="7"/>
      <c r="S393" s="7"/>
      <c r="T393" s="7"/>
      <c r="U393" s="7"/>
      <c r="V393" s="7"/>
      <c r="W393" s="7"/>
      <c r="X393"/>
      <c r="Y393"/>
      <c r="AM393"/>
      <c r="AN393"/>
      <c r="AO393"/>
      <c r="AP393"/>
      <c r="AQ393"/>
      <c r="AR393"/>
      <c r="AS393"/>
      <c r="AT393"/>
    </row>
    <row r="394" spans="3:46" s="1" customFormat="1" ht="12.75">
      <c r="C394" s="18"/>
      <c r="D394" s="18"/>
      <c r="E394" s="18"/>
      <c r="F394" s="19"/>
      <c r="G394" s="19"/>
      <c r="H394" s="40" t="s">
        <v>34</v>
      </c>
      <c r="I394" s="62"/>
      <c r="J394" s="2"/>
      <c r="K394" s="2"/>
      <c r="L394" s="29" t="s">
        <v>84</v>
      </c>
      <c r="M394" s="30">
        <f>IF(M386=0,0,IF(M385=0,1,((M386/M385)-1)))</f>
        <v>0</v>
      </c>
      <c r="N394" s="30">
        <f aca="true" t="shared" si="249" ref="N394:W394">IF(N386=0,0,IF(N385=0,1,((N386/N385)-1)))</f>
        <v>0</v>
      </c>
      <c r="O394" s="30">
        <f t="shared" si="249"/>
        <v>0</v>
      </c>
      <c r="P394" s="30">
        <f t="shared" si="249"/>
        <v>0</v>
      </c>
      <c r="Q394" s="30">
        <f t="shared" si="249"/>
        <v>0</v>
      </c>
      <c r="R394" s="30">
        <f t="shared" si="249"/>
        <v>0</v>
      </c>
      <c r="S394" s="30">
        <f t="shared" si="249"/>
        <v>0</v>
      </c>
      <c r="T394" s="30">
        <f t="shared" si="249"/>
        <v>0</v>
      </c>
      <c r="U394" s="30">
        <f t="shared" si="249"/>
        <v>0</v>
      </c>
      <c r="V394" s="30">
        <f t="shared" si="249"/>
        <v>0</v>
      </c>
      <c r="W394" s="31">
        <f t="shared" si="249"/>
        <v>0</v>
      </c>
      <c r="X394" s="25"/>
      <c r="Y394" s="21"/>
      <c r="AM394"/>
      <c r="AN394"/>
      <c r="AO394"/>
      <c r="AP394"/>
      <c r="AQ394"/>
      <c r="AR394"/>
      <c r="AS394"/>
      <c r="AT394"/>
    </row>
    <row r="395" spans="3:46" s="1" customFormat="1" ht="12.75">
      <c r="C395" s="18"/>
      <c r="D395" s="18"/>
      <c r="E395" s="18"/>
      <c r="F395" s="19"/>
      <c r="G395" s="19"/>
      <c r="H395" s="20"/>
      <c r="I395" s="65"/>
      <c r="J395" s="4"/>
      <c r="K395" s="10"/>
      <c r="L395" s="13" t="str">
        <f>"Mitigation Check 2: &gt; "&amp;$E$3&amp;$F$4</f>
        <v>Mitigation Check 2: &gt; 2.01 AF/T:</v>
      </c>
      <c r="M395" s="11">
        <f>M386-M385</f>
        <v>0</v>
      </c>
      <c r="N395" s="11">
        <f aca="true" t="shared" si="250" ref="N395:W395">N386-N385</f>
        <v>0</v>
      </c>
      <c r="O395" s="11">
        <f t="shared" si="250"/>
        <v>0</v>
      </c>
      <c r="P395" s="11">
        <f t="shared" si="250"/>
        <v>0</v>
      </c>
      <c r="Q395" s="11">
        <f t="shared" si="250"/>
        <v>0</v>
      </c>
      <c r="R395" s="11">
        <f t="shared" si="250"/>
        <v>0</v>
      </c>
      <c r="S395" s="11">
        <f t="shared" si="250"/>
        <v>0</v>
      </c>
      <c r="T395" s="11">
        <f t="shared" si="250"/>
        <v>0</v>
      </c>
      <c r="U395" s="11">
        <f t="shared" si="250"/>
        <v>0</v>
      </c>
      <c r="V395" s="11">
        <f t="shared" si="250"/>
        <v>0</v>
      </c>
      <c r="W395" s="33">
        <f t="shared" si="250"/>
        <v>0</v>
      </c>
      <c r="X395" s="25"/>
      <c r="Y395" s="21"/>
      <c r="Z395" s="62"/>
      <c r="AA395" s="29" t="s">
        <v>30</v>
      </c>
      <c r="AB395" s="73">
        <f aca="true" t="shared" si="251" ref="AB395:AL395">IF(M394&gt;0.1,1,0)</f>
        <v>0</v>
      </c>
      <c r="AC395" s="73">
        <f t="shared" si="251"/>
        <v>0</v>
      </c>
      <c r="AD395" s="73">
        <f t="shared" si="251"/>
        <v>0</v>
      </c>
      <c r="AE395" s="73">
        <f t="shared" si="251"/>
        <v>0</v>
      </c>
      <c r="AF395" s="73">
        <f t="shared" si="251"/>
        <v>0</v>
      </c>
      <c r="AG395" s="73">
        <f t="shared" si="251"/>
        <v>0</v>
      </c>
      <c r="AH395" s="73">
        <f t="shared" si="251"/>
        <v>0</v>
      </c>
      <c r="AI395" s="73">
        <f t="shared" si="251"/>
        <v>0</v>
      </c>
      <c r="AJ395" s="73">
        <f t="shared" si="251"/>
        <v>0</v>
      </c>
      <c r="AK395" s="73">
        <f t="shared" si="251"/>
        <v>0</v>
      </c>
      <c r="AL395" s="74">
        <f t="shared" si="251"/>
        <v>0</v>
      </c>
      <c r="AM395"/>
      <c r="AN395"/>
      <c r="AO395"/>
      <c r="AP395"/>
      <c r="AQ395"/>
      <c r="AR395"/>
      <c r="AS395"/>
      <c r="AT395"/>
    </row>
    <row r="396" spans="3:46" s="1" customFormat="1" ht="12.75">
      <c r="C396" s="18"/>
      <c r="D396" s="18"/>
      <c r="E396" s="18"/>
      <c r="F396" s="19"/>
      <c r="G396" s="19"/>
      <c r="H396" s="20"/>
      <c r="I396" s="66"/>
      <c r="J396" s="47"/>
      <c r="K396" s="10"/>
      <c r="L396" s="12"/>
      <c r="M396" s="23"/>
      <c r="N396" s="23"/>
      <c r="O396" s="23"/>
      <c r="P396" s="23"/>
      <c r="Q396" s="23"/>
      <c r="R396" s="23"/>
      <c r="S396" s="23"/>
      <c r="T396" s="23"/>
      <c r="U396" s="23"/>
      <c r="V396" s="23"/>
      <c r="W396" s="34"/>
      <c r="X396" s="25"/>
      <c r="Y396" s="21"/>
      <c r="Z396" s="63"/>
      <c r="AA396" s="12" t="s">
        <v>30</v>
      </c>
      <c r="AB396" s="24">
        <f aca="true" t="shared" si="252" ref="AB396:AL396">IF(M395&gt;$E$3,1,0)</f>
        <v>0</v>
      </c>
      <c r="AC396" s="24">
        <f t="shared" si="252"/>
        <v>0</v>
      </c>
      <c r="AD396" s="24">
        <f t="shared" si="252"/>
        <v>0</v>
      </c>
      <c r="AE396" s="24">
        <f t="shared" si="252"/>
        <v>0</v>
      </c>
      <c r="AF396" s="24">
        <f t="shared" si="252"/>
        <v>0</v>
      </c>
      <c r="AG396" s="24">
        <f t="shared" si="252"/>
        <v>0</v>
      </c>
      <c r="AH396" s="24">
        <f t="shared" si="252"/>
        <v>0</v>
      </c>
      <c r="AI396" s="24">
        <f t="shared" si="252"/>
        <v>0</v>
      </c>
      <c r="AJ396" s="24">
        <f t="shared" si="252"/>
        <v>0</v>
      </c>
      <c r="AK396" s="24">
        <f t="shared" si="252"/>
        <v>0</v>
      </c>
      <c r="AL396" s="32">
        <f t="shared" si="252"/>
        <v>0</v>
      </c>
      <c r="AM396"/>
      <c r="AN396"/>
      <c r="AO396"/>
      <c r="AP396"/>
      <c r="AQ396"/>
      <c r="AR396"/>
      <c r="AS396"/>
      <c r="AT396"/>
    </row>
    <row r="397" spans="3:46" s="1" customFormat="1" ht="12.75">
      <c r="C397" s="18"/>
      <c r="D397" s="18"/>
      <c r="E397" s="18"/>
      <c r="F397" s="19"/>
      <c r="G397" s="19"/>
      <c r="H397" s="20"/>
      <c r="I397" s="65"/>
      <c r="J397" s="4"/>
      <c r="K397" s="10"/>
      <c r="L397" s="12" t="s">
        <v>31</v>
      </c>
      <c r="M397" s="10" t="str">
        <f aca="true" t="shared" si="253" ref="M397:W397">IF(SUM(AB395,AB396)=2,"YES","NO")</f>
        <v>NO</v>
      </c>
      <c r="N397" s="10" t="str">
        <f t="shared" si="253"/>
        <v>NO</v>
      </c>
      <c r="O397" s="10" t="str">
        <f t="shared" si="253"/>
        <v>NO</v>
      </c>
      <c r="P397" s="10" t="str">
        <f t="shared" si="253"/>
        <v>NO</v>
      </c>
      <c r="Q397" s="10" t="str">
        <f t="shared" si="253"/>
        <v>NO</v>
      </c>
      <c r="R397" s="10" t="str">
        <f t="shared" si="253"/>
        <v>NO</v>
      </c>
      <c r="S397" s="10" t="str">
        <f t="shared" si="253"/>
        <v>NO</v>
      </c>
      <c r="T397" s="10" t="str">
        <f t="shared" si="253"/>
        <v>NO</v>
      </c>
      <c r="U397" s="10" t="str">
        <f t="shared" si="253"/>
        <v>NO</v>
      </c>
      <c r="V397" s="10" t="str">
        <f t="shared" si="253"/>
        <v>NO</v>
      </c>
      <c r="W397" s="35" t="str">
        <f t="shared" si="253"/>
        <v>NO</v>
      </c>
      <c r="X397" s="25"/>
      <c r="Y397" s="21"/>
      <c r="Z397" s="64"/>
      <c r="AA397" s="38"/>
      <c r="AB397" s="75"/>
      <c r="AC397" s="75"/>
      <c r="AD397" s="75"/>
      <c r="AE397" s="75"/>
      <c r="AF397" s="75"/>
      <c r="AG397" s="75"/>
      <c r="AH397" s="75"/>
      <c r="AI397" s="75"/>
      <c r="AJ397" s="75"/>
      <c r="AK397" s="75"/>
      <c r="AL397" s="76"/>
      <c r="AM397"/>
      <c r="AN397"/>
      <c r="AO397"/>
      <c r="AP397"/>
      <c r="AQ397"/>
      <c r="AR397"/>
      <c r="AS397"/>
      <c r="AT397"/>
    </row>
    <row r="398" spans="3:46" s="1" customFormat="1" ht="12.75">
      <c r="C398" s="18"/>
      <c r="D398" s="18"/>
      <c r="E398" s="18"/>
      <c r="F398" s="19"/>
      <c r="G398" s="19"/>
      <c r="H398" s="20"/>
      <c r="I398" s="67"/>
      <c r="J398" s="36"/>
      <c r="K398" s="37"/>
      <c r="L398" s="38" t="s">
        <v>32</v>
      </c>
      <c r="M398" s="8">
        <f>M386-M385</f>
        <v>0</v>
      </c>
      <c r="N398" s="8">
        <f aca="true" t="shared" si="254" ref="N398:W398">N386-N385</f>
        <v>0</v>
      </c>
      <c r="O398" s="8">
        <f t="shared" si="254"/>
        <v>0</v>
      </c>
      <c r="P398" s="8">
        <f t="shared" si="254"/>
        <v>0</v>
      </c>
      <c r="Q398" s="8">
        <f t="shared" si="254"/>
        <v>0</v>
      </c>
      <c r="R398" s="8">
        <f t="shared" si="254"/>
        <v>0</v>
      </c>
      <c r="S398" s="8">
        <f t="shared" si="254"/>
        <v>0</v>
      </c>
      <c r="T398" s="8">
        <f t="shared" si="254"/>
        <v>0</v>
      </c>
      <c r="U398" s="8">
        <f t="shared" si="254"/>
        <v>0</v>
      </c>
      <c r="V398" s="8">
        <f t="shared" si="254"/>
        <v>0</v>
      </c>
      <c r="W398" s="39">
        <f t="shared" si="254"/>
        <v>0</v>
      </c>
      <c r="X398" s="25"/>
      <c r="Y398" s="21"/>
      <c r="AM398"/>
      <c r="AN398"/>
      <c r="AO398"/>
      <c r="AP398"/>
      <c r="AQ398"/>
      <c r="AR398"/>
      <c r="AS398"/>
      <c r="AT398"/>
    </row>
    <row r="399" spans="3:46" s="1" customFormat="1" ht="12.75">
      <c r="C399" s="18"/>
      <c r="D399" s="18"/>
      <c r="E399" s="19"/>
      <c r="F399" s="19"/>
      <c r="G399" s="20"/>
      <c r="H399" s="18"/>
      <c r="I399" s="18"/>
      <c r="K399" s="13"/>
      <c r="L399" s="140"/>
      <c r="M399" s="7"/>
      <c r="N399" s="7"/>
      <c r="O399" s="7"/>
      <c r="P399" s="7"/>
      <c r="Q399" s="7"/>
      <c r="R399" s="7"/>
      <c r="S399" s="7"/>
      <c r="T399" s="7"/>
      <c r="U399" s="7"/>
      <c r="V399" s="7"/>
      <c r="W399" s="25"/>
      <c r="X399" s="21"/>
      <c r="AM399"/>
      <c r="AN399"/>
      <c r="AO399"/>
      <c r="AP399"/>
      <c r="AQ399"/>
      <c r="AR399"/>
      <c r="AS399"/>
      <c r="AT399"/>
    </row>
    <row r="400" spans="3:46" s="1" customFormat="1" ht="12.75">
      <c r="C400"/>
      <c r="D400"/>
      <c r="E400" s="41"/>
      <c r="F400" s="43"/>
      <c r="G400" s="9"/>
      <c r="H400" s="42"/>
      <c r="I400" s="44"/>
      <c r="J400"/>
      <c r="K400"/>
      <c r="L400" s="13"/>
      <c r="M400"/>
      <c r="N400"/>
      <c r="O400"/>
      <c r="P400"/>
      <c r="Q400"/>
      <c r="R400"/>
      <c r="S400"/>
      <c r="T400"/>
      <c r="U400"/>
      <c r="V400"/>
      <c r="W400"/>
      <c r="X400"/>
      <c r="Y400"/>
      <c r="AM400"/>
      <c r="AN400"/>
      <c r="AO400"/>
      <c r="AP400"/>
      <c r="AQ400"/>
      <c r="AR400"/>
      <c r="AS400"/>
      <c r="AT400"/>
    </row>
    <row r="401" spans="3:46" s="1" customFormat="1" ht="15.75">
      <c r="C401" s="14" t="s">
        <v>101</v>
      </c>
      <c r="D401"/>
      <c r="E401"/>
      <c r="F401"/>
      <c r="G401"/>
      <c r="H401"/>
      <c r="I401"/>
      <c r="J401"/>
      <c r="K401"/>
      <c r="L401" s="13"/>
      <c r="M401" t="str">
        <f>"Impact by Reach (AF/"&amp;$F$3</f>
        <v>Impact by Reach (AF/Trimester)</v>
      </c>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row>
    <row r="402" spans="3:46" s="1" customFormat="1" ht="12.75">
      <c r="C402" s="2" t="s">
        <v>0</v>
      </c>
      <c r="D402" s="2" t="s">
        <v>1</v>
      </c>
      <c r="E402" s="2" t="s">
        <v>48</v>
      </c>
      <c r="F402" s="2" t="s">
        <v>5</v>
      </c>
      <c r="G402" s="2" t="s">
        <v>6</v>
      </c>
      <c r="H402" s="2" t="s">
        <v>8</v>
      </c>
      <c r="I402" s="198" t="s">
        <v>35</v>
      </c>
      <c r="J402" s="198"/>
      <c r="K402" s="5" t="s">
        <v>10</v>
      </c>
      <c r="L402" s="13"/>
      <c r="M402" s="2" t="s">
        <v>12</v>
      </c>
      <c r="N402" s="2" t="s">
        <v>13</v>
      </c>
      <c r="O402" s="2" t="s">
        <v>14</v>
      </c>
      <c r="P402" s="2" t="s">
        <v>15</v>
      </c>
      <c r="Q402" s="2" t="s">
        <v>16</v>
      </c>
      <c r="R402" s="2" t="s">
        <v>17</v>
      </c>
      <c r="S402" s="2" t="s">
        <v>18</v>
      </c>
      <c r="T402" s="2" t="s">
        <v>19</v>
      </c>
      <c r="U402" s="2" t="s">
        <v>20</v>
      </c>
      <c r="V402" s="2" t="s">
        <v>21</v>
      </c>
      <c r="W402" s="2" t="s">
        <v>22</v>
      </c>
      <c r="X402"/>
      <c r="Y402"/>
      <c r="Z402"/>
      <c r="AA402"/>
      <c r="AB402"/>
      <c r="AC402"/>
      <c r="AD402"/>
      <c r="AE402"/>
      <c r="AF402"/>
      <c r="AG402"/>
      <c r="AH402"/>
      <c r="AI402"/>
      <c r="AJ402"/>
      <c r="AK402"/>
      <c r="AL402"/>
      <c r="AM402"/>
      <c r="AN402"/>
      <c r="AO402"/>
      <c r="AP402"/>
      <c r="AQ402"/>
      <c r="AR402"/>
      <c r="AS402"/>
      <c r="AT402"/>
    </row>
    <row r="403" spans="3:46" s="1" customFormat="1" ht="13.5" thickBot="1">
      <c r="C403" s="3"/>
      <c r="D403" s="3" t="s">
        <v>2</v>
      </c>
      <c r="E403" s="3" t="s">
        <v>3</v>
      </c>
      <c r="F403" s="3" t="s">
        <v>4</v>
      </c>
      <c r="G403" s="3" t="s">
        <v>7</v>
      </c>
      <c r="H403" s="3" t="s">
        <v>9</v>
      </c>
      <c r="I403" s="69" t="s">
        <v>44</v>
      </c>
      <c r="J403" s="68" t="s">
        <v>45</v>
      </c>
      <c r="K403" s="6" t="s">
        <v>11</v>
      </c>
      <c r="L403" s="13"/>
      <c r="M403" s="3" t="s">
        <v>23</v>
      </c>
      <c r="N403" s="3" t="s">
        <v>24</v>
      </c>
      <c r="O403" s="3" t="s">
        <v>25</v>
      </c>
      <c r="P403" s="3" t="s">
        <v>26</v>
      </c>
      <c r="Q403" s="3" t="s">
        <v>27</v>
      </c>
      <c r="R403" s="3" t="s">
        <v>28</v>
      </c>
      <c r="S403" s="3" t="s">
        <v>19</v>
      </c>
      <c r="T403" s="3"/>
      <c r="U403" s="3" t="s">
        <v>21</v>
      </c>
      <c r="V403" s="3"/>
      <c r="W403" s="3" t="s">
        <v>29</v>
      </c>
      <c r="X403"/>
      <c r="Y403"/>
      <c r="Z403"/>
      <c r="AA403"/>
      <c r="AB403"/>
      <c r="AC403"/>
      <c r="AD403"/>
      <c r="AE403"/>
      <c r="AF403"/>
      <c r="AG403"/>
      <c r="AH403"/>
      <c r="AI403"/>
      <c r="AJ403"/>
      <c r="AK403"/>
      <c r="AL403"/>
      <c r="AM403"/>
      <c r="AN403"/>
      <c r="AO403"/>
      <c r="AP403"/>
      <c r="AQ403"/>
      <c r="AR403"/>
      <c r="AS403"/>
      <c r="AT403"/>
    </row>
    <row r="404" spans="3:46" s="1" customFormat="1" ht="16.5" thickTop="1">
      <c r="C404" s="14" t="s">
        <v>102</v>
      </c>
      <c r="D404" s="10"/>
      <c r="E404" s="10"/>
      <c r="F404" s="10"/>
      <c r="G404" s="10"/>
      <c r="H404" s="10"/>
      <c r="I404" s="10"/>
      <c r="J404" s="10"/>
      <c r="K404" s="4"/>
      <c r="L404" s="13"/>
      <c r="M404" s="10"/>
      <c r="N404" s="10"/>
      <c r="O404" s="10"/>
      <c r="P404" s="10"/>
      <c r="Q404" s="10"/>
      <c r="R404" s="10"/>
      <c r="S404" s="10"/>
      <c r="T404" s="10"/>
      <c r="U404" s="10"/>
      <c r="V404" s="10"/>
      <c r="W404" s="10"/>
      <c r="X404"/>
      <c r="Y404"/>
      <c r="Z404"/>
      <c r="AA404"/>
      <c r="AB404"/>
      <c r="AC404"/>
      <c r="AD404"/>
      <c r="AE404"/>
      <c r="AF404"/>
      <c r="AG404"/>
      <c r="AH404"/>
      <c r="AI404"/>
      <c r="AJ404"/>
      <c r="AK404"/>
      <c r="AL404"/>
      <c r="AM404"/>
      <c r="AN404"/>
      <c r="AO404"/>
      <c r="AP404"/>
      <c r="AQ404"/>
      <c r="AR404"/>
      <c r="AS404"/>
      <c r="AT404"/>
    </row>
    <row r="405" spans="3:46" s="1" customFormat="1" ht="12.75">
      <c r="C405" s="15" t="s">
        <v>79</v>
      </c>
      <c r="D405" s="15" t="s">
        <v>79</v>
      </c>
      <c r="E405" s="16">
        <v>275.6</v>
      </c>
      <c r="F405" s="16">
        <v>68.9</v>
      </c>
      <c r="G405" s="17">
        <v>21916</v>
      </c>
      <c r="H405" s="15" t="s">
        <v>90</v>
      </c>
      <c r="I405" s="15">
        <v>275.6</v>
      </c>
      <c r="J405" s="16">
        <f>I405/3</f>
        <v>91.86666666666667</v>
      </c>
      <c r="K405" s="15" t="s">
        <v>91</v>
      </c>
      <c r="L405" s="139" t="s">
        <v>40</v>
      </c>
      <c r="M405" s="77"/>
      <c r="N405" s="78"/>
      <c r="O405" s="78"/>
      <c r="P405" s="78"/>
      <c r="Q405" s="78"/>
      <c r="R405" s="78"/>
      <c r="S405" s="78"/>
      <c r="T405" s="78"/>
      <c r="U405" s="78"/>
      <c r="V405" s="78"/>
      <c r="W405" s="79"/>
      <c r="X405" s="22">
        <f>SUM(M405:W405)</f>
        <v>0</v>
      </c>
      <c r="Y405" s="21"/>
      <c r="AM405"/>
      <c r="AN405"/>
      <c r="AO405"/>
      <c r="AP405"/>
      <c r="AQ405"/>
      <c r="AR405"/>
      <c r="AS405"/>
      <c r="AT405"/>
    </row>
    <row r="406" spans="3:46" s="1" customFormat="1" ht="12.75">
      <c r="C406"/>
      <c r="D406"/>
      <c r="E406"/>
      <c r="F406"/>
      <c r="G406"/>
      <c r="H406"/>
      <c r="I406"/>
      <c r="J406"/>
      <c r="K406"/>
      <c r="L406" s="139" t="s">
        <v>41</v>
      </c>
      <c r="M406" s="80"/>
      <c r="N406" s="11"/>
      <c r="O406" s="11"/>
      <c r="P406" s="11"/>
      <c r="Q406" s="11"/>
      <c r="R406" s="11"/>
      <c r="S406" s="11"/>
      <c r="T406" s="11"/>
      <c r="U406" s="11"/>
      <c r="V406" s="11"/>
      <c r="W406" s="81"/>
      <c r="X406" s="22">
        <f>SUM(M406:W406)</f>
        <v>0</v>
      </c>
      <c r="AM406"/>
      <c r="AN406"/>
      <c r="AO406"/>
      <c r="AP406"/>
      <c r="AQ406"/>
      <c r="AR406"/>
      <c r="AS406"/>
      <c r="AT406"/>
    </row>
    <row r="407" spans="3:46" s="1" customFormat="1" ht="15.75">
      <c r="C407" s="14" t="s">
        <v>103</v>
      </c>
      <c r="D407"/>
      <c r="E407"/>
      <c r="F407"/>
      <c r="G407"/>
      <c r="H407"/>
      <c r="I407"/>
      <c r="J407" s="70"/>
      <c r="K407"/>
      <c r="L407" s="139"/>
      <c r="M407" s="82"/>
      <c r="N407" s="83"/>
      <c r="O407" s="83"/>
      <c r="P407" s="83"/>
      <c r="Q407" s="83"/>
      <c r="R407" s="83"/>
      <c r="S407" s="83"/>
      <c r="T407" s="83"/>
      <c r="U407" s="83"/>
      <c r="V407" s="83"/>
      <c r="W407" s="84"/>
      <c r="X407"/>
      <c r="Y407"/>
      <c r="Z407"/>
      <c r="AM407"/>
      <c r="AN407"/>
      <c r="AO407"/>
      <c r="AP407"/>
      <c r="AQ407"/>
      <c r="AR407"/>
      <c r="AS407"/>
      <c r="AT407"/>
    </row>
    <row r="408" spans="3:46" s="1" customFormat="1" ht="12.75">
      <c r="C408" s="15" t="str">
        <f aca="true" t="shared" si="255" ref="C408:J408">C405</f>
        <v>???</v>
      </c>
      <c r="D408" s="15" t="str">
        <f t="shared" si="255"/>
        <v>???</v>
      </c>
      <c r="E408" s="15">
        <f t="shared" si="255"/>
        <v>275.6</v>
      </c>
      <c r="F408" s="15">
        <f t="shared" si="255"/>
        <v>68.9</v>
      </c>
      <c r="G408" s="17">
        <f t="shared" si="255"/>
        <v>21916</v>
      </c>
      <c r="H408" s="15" t="str">
        <f t="shared" si="255"/>
        <v>8S26E-3</v>
      </c>
      <c r="I408" s="15">
        <f t="shared" si="255"/>
        <v>275.6</v>
      </c>
      <c r="J408" s="16">
        <f t="shared" si="255"/>
        <v>91.86666666666667</v>
      </c>
      <c r="K408" s="15" t="s">
        <v>92</v>
      </c>
      <c r="L408" s="139" t="s">
        <v>42</v>
      </c>
      <c r="M408" s="80"/>
      <c r="N408" s="11"/>
      <c r="O408" s="11"/>
      <c r="P408" s="11"/>
      <c r="Q408" s="11"/>
      <c r="R408" s="11"/>
      <c r="S408" s="11"/>
      <c r="T408" s="11"/>
      <c r="U408" s="11"/>
      <c r="V408" s="11"/>
      <c r="W408" s="81"/>
      <c r="X408" s="22">
        <f>SUM(M408:W408)</f>
        <v>0</v>
      </c>
      <c r="Y408" s="21"/>
      <c r="Z408"/>
      <c r="AM408"/>
      <c r="AN408"/>
      <c r="AO408"/>
      <c r="AP408"/>
      <c r="AQ408"/>
      <c r="AR408"/>
      <c r="AS408"/>
      <c r="AT408"/>
    </row>
    <row r="409" spans="3:46" s="1" customFormat="1" ht="12.75">
      <c r="C409"/>
      <c r="D409"/>
      <c r="E409"/>
      <c r="F409"/>
      <c r="G409"/>
      <c r="H409"/>
      <c r="I409"/>
      <c r="J409"/>
      <c r="K409"/>
      <c r="L409" s="139" t="s">
        <v>43</v>
      </c>
      <c r="M409" s="85"/>
      <c r="N409" s="86"/>
      <c r="O409" s="86"/>
      <c r="P409" s="86"/>
      <c r="Q409" s="86"/>
      <c r="R409" s="86"/>
      <c r="S409" s="86"/>
      <c r="T409" s="86"/>
      <c r="U409" s="86"/>
      <c r="V409" s="86"/>
      <c r="W409" s="87"/>
      <c r="X409" s="22">
        <f>SUM(M409:W409)</f>
        <v>0</v>
      </c>
      <c r="Y409" s="21"/>
      <c r="Z409"/>
      <c r="AM409"/>
      <c r="AN409"/>
      <c r="AO409"/>
      <c r="AP409"/>
      <c r="AQ409"/>
      <c r="AR409"/>
      <c r="AS409"/>
      <c r="AT409"/>
    </row>
    <row r="410" spans="3:46" s="1" customFormat="1" ht="12.75">
      <c r="C410" s="18"/>
      <c r="D410" s="18"/>
      <c r="E410" s="19"/>
      <c r="F410" s="19"/>
      <c r="G410" s="20"/>
      <c r="H410" s="18"/>
      <c r="I410" s="18"/>
      <c r="L410" s="140"/>
      <c r="M410" s="7"/>
      <c r="N410" s="7"/>
      <c r="O410" s="7"/>
      <c r="P410" s="7"/>
      <c r="Q410" s="7"/>
      <c r="R410" s="7"/>
      <c r="S410" s="7"/>
      <c r="T410" s="7"/>
      <c r="U410" s="7"/>
      <c r="V410" s="7"/>
      <c r="W410" s="22"/>
      <c r="AL410"/>
      <c r="AM410"/>
      <c r="AN410"/>
      <c r="AO410"/>
      <c r="AP410"/>
      <c r="AQ410"/>
      <c r="AR410"/>
      <c r="AS410"/>
      <c r="AT410"/>
    </row>
    <row r="411" spans="3:46" s="1" customFormat="1" ht="12.75">
      <c r="C411" s="18"/>
      <c r="D411" s="18"/>
      <c r="E411" s="18"/>
      <c r="F411" s="19"/>
      <c r="G411" s="19"/>
      <c r="H411" s="40" t="s">
        <v>33</v>
      </c>
      <c r="I411" s="62"/>
      <c r="J411" s="2"/>
      <c r="K411" s="2"/>
      <c r="L411" s="29" t="s">
        <v>84</v>
      </c>
      <c r="M411" s="30">
        <f>IF(M406=0,0,IF(M405=0,1,((M406/M405)-1)))</f>
        <v>0</v>
      </c>
      <c r="N411" s="30">
        <f aca="true" t="shared" si="256" ref="N411:W411">IF(N406=0,0,IF(N405=0,1,((N406/N405)-1)))</f>
        <v>0</v>
      </c>
      <c r="O411" s="30">
        <f t="shared" si="256"/>
        <v>0</v>
      </c>
      <c r="P411" s="30">
        <f t="shared" si="256"/>
        <v>0</v>
      </c>
      <c r="Q411" s="30">
        <f t="shared" si="256"/>
        <v>0</v>
      </c>
      <c r="R411" s="30">
        <f t="shared" si="256"/>
        <v>0</v>
      </c>
      <c r="S411" s="30">
        <f t="shared" si="256"/>
        <v>0</v>
      </c>
      <c r="T411" s="30">
        <f t="shared" si="256"/>
        <v>0</v>
      </c>
      <c r="U411" s="30">
        <f t="shared" si="256"/>
        <v>0</v>
      </c>
      <c r="V411" s="30">
        <f t="shared" si="256"/>
        <v>0</v>
      </c>
      <c r="W411" s="31">
        <f t="shared" si="256"/>
        <v>0</v>
      </c>
      <c r="X411"/>
      <c r="Y411"/>
      <c r="Z411" s="62"/>
      <c r="AA411" s="29" t="s">
        <v>30</v>
      </c>
      <c r="AB411" s="73">
        <f aca="true" t="shared" si="257" ref="AB411:AL411">IF(M411&gt;0.1,1,0)</f>
        <v>0</v>
      </c>
      <c r="AC411" s="73">
        <f t="shared" si="257"/>
        <v>0</v>
      </c>
      <c r="AD411" s="73">
        <f t="shared" si="257"/>
        <v>0</v>
      </c>
      <c r="AE411" s="73">
        <f t="shared" si="257"/>
        <v>0</v>
      </c>
      <c r="AF411" s="73">
        <f t="shared" si="257"/>
        <v>0</v>
      </c>
      <c r="AG411" s="73">
        <f t="shared" si="257"/>
        <v>0</v>
      </c>
      <c r="AH411" s="73">
        <f t="shared" si="257"/>
        <v>0</v>
      </c>
      <c r="AI411" s="73">
        <f t="shared" si="257"/>
        <v>0</v>
      </c>
      <c r="AJ411" s="73">
        <f t="shared" si="257"/>
        <v>0</v>
      </c>
      <c r="AK411" s="73">
        <f t="shared" si="257"/>
        <v>0</v>
      </c>
      <c r="AL411" s="74">
        <f t="shared" si="257"/>
        <v>0</v>
      </c>
      <c r="AM411"/>
      <c r="AN411"/>
      <c r="AO411"/>
      <c r="AP411"/>
      <c r="AQ411"/>
      <c r="AR411"/>
      <c r="AS411"/>
      <c r="AT411"/>
    </row>
    <row r="412" spans="3:46" s="1" customFormat="1" ht="12.75">
      <c r="C412" s="18"/>
      <c r="D412" s="18"/>
      <c r="E412" s="18"/>
      <c r="F412" s="19"/>
      <c r="G412" s="19"/>
      <c r="H412" s="20"/>
      <c r="I412" s="63"/>
      <c r="J412" s="4"/>
      <c r="K412" s="10"/>
      <c r="L412" s="13" t="str">
        <f>"Mitigation Check 2: &gt; "&amp;TRUNC($E$3,0)&amp;$F$4</f>
        <v>Mitigation Check 2: &gt; 2 AF/T:</v>
      </c>
      <c r="M412" s="11">
        <f aca="true" t="shared" si="258" ref="M412:W412">M406-M405</f>
        <v>0</v>
      </c>
      <c r="N412" s="11">
        <f t="shared" si="258"/>
        <v>0</v>
      </c>
      <c r="O412" s="11">
        <f t="shared" si="258"/>
        <v>0</v>
      </c>
      <c r="P412" s="11">
        <f t="shared" si="258"/>
        <v>0</v>
      </c>
      <c r="Q412" s="11">
        <f t="shared" si="258"/>
        <v>0</v>
      </c>
      <c r="R412" s="11">
        <f t="shared" si="258"/>
        <v>0</v>
      </c>
      <c r="S412" s="11">
        <f t="shared" si="258"/>
        <v>0</v>
      </c>
      <c r="T412" s="11">
        <f t="shared" si="258"/>
        <v>0</v>
      </c>
      <c r="U412" s="11">
        <f t="shared" si="258"/>
        <v>0</v>
      </c>
      <c r="V412" s="11">
        <f t="shared" si="258"/>
        <v>0</v>
      </c>
      <c r="W412" s="33">
        <f t="shared" si="258"/>
        <v>0</v>
      </c>
      <c r="X412"/>
      <c r="Y412"/>
      <c r="Z412" s="63"/>
      <c r="AA412" s="12" t="s">
        <v>30</v>
      </c>
      <c r="AB412" s="24">
        <f aca="true" t="shared" si="259" ref="AB412:AL412">IF(M412&gt;$E$3,1,0)</f>
        <v>0</v>
      </c>
      <c r="AC412" s="24">
        <f t="shared" si="259"/>
        <v>0</v>
      </c>
      <c r="AD412" s="24">
        <f t="shared" si="259"/>
        <v>0</v>
      </c>
      <c r="AE412" s="24">
        <f t="shared" si="259"/>
        <v>0</v>
      </c>
      <c r="AF412" s="24">
        <f t="shared" si="259"/>
        <v>0</v>
      </c>
      <c r="AG412" s="24">
        <f t="shared" si="259"/>
        <v>0</v>
      </c>
      <c r="AH412" s="24">
        <f t="shared" si="259"/>
        <v>0</v>
      </c>
      <c r="AI412" s="24">
        <f t="shared" si="259"/>
        <v>0</v>
      </c>
      <c r="AJ412" s="24">
        <f t="shared" si="259"/>
        <v>0</v>
      </c>
      <c r="AK412" s="24">
        <f t="shared" si="259"/>
        <v>0</v>
      </c>
      <c r="AL412" s="32">
        <f t="shared" si="259"/>
        <v>0</v>
      </c>
      <c r="AM412"/>
      <c r="AN412"/>
      <c r="AO412"/>
      <c r="AP412"/>
      <c r="AQ412"/>
      <c r="AR412"/>
      <c r="AS412"/>
      <c r="AT412"/>
    </row>
    <row r="413" spans="3:46" s="1" customFormat="1" ht="12.75">
      <c r="C413" s="18"/>
      <c r="D413" s="18"/>
      <c r="E413" s="18"/>
      <c r="F413" s="19"/>
      <c r="G413" s="19"/>
      <c r="H413" s="20"/>
      <c r="I413" s="63"/>
      <c r="J413" s="4"/>
      <c r="K413" s="10"/>
      <c r="L413" s="12" t="s">
        <v>85</v>
      </c>
      <c r="M413" s="23">
        <f>IF($X406=0,0,(M406/$X406))</f>
        <v>0</v>
      </c>
      <c r="N413" s="23">
        <f aca="true" t="shared" si="260" ref="N413:W413">IF($X406=0,0,(N406/$X406))</f>
        <v>0</v>
      </c>
      <c r="O413" s="23">
        <f t="shared" si="260"/>
        <v>0</v>
      </c>
      <c r="P413" s="23">
        <f t="shared" si="260"/>
        <v>0</v>
      </c>
      <c r="Q413" s="23">
        <f t="shared" si="260"/>
        <v>0</v>
      </c>
      <c r="R413" s="23">
        <f t="shared" si="260"/>
        <v>0</v>
      </c>
      <c r="S413" s="23">
        <f t="shared" si="260"/>
        <v>0</v>
      </c>
      <c r="T413" s="23">
        <f t="shared" si="260"/>
        <v>0</v>
      </c>
      <c r="U413" s="23">
        <f t="shared" si="260"/>
        <v>0</v>
      </c>
      <c r="V413" s="23">
        <f t="shared" si="260"/>
        <v>0</v>
      </c>
      <c r="W413" s="34">
        <f t="shared" si="260"/>
        <v>0</v>
      </c>
      <c r="X413"/>
      <c r="Y413"/>
      <c r="Z413" s="64"/>
      <c r="AA413" s="38" t="s">
        <v>30</v>
      </c>
      <c r="AB413" s="75">
        <f aca="true" t="shared" si="261" ref="AB413:AL413">IF(M413&gt;0.1,1,0)</f>
        <v>0</v>
      </c>
      <c r="AC413" s="75">
        <f t="shared" si="261"/>
        <v>0</v>
      </c>
      <c r="AD413" s="75">
        <f t="shared" si="261"/>
        <v>0</v>
      </c>
      <c r="AE413" s="75">
        <f t="shared" si="261"/>
        <v>0</v>
      </c>
      <c r="AF413" s="75">
        <f t="shared" si="261"/>
        <v>0</v>
      </c>
      <c r="AG413" s="75">
        <f t="shared" si="261"/>
        <v>0</v>
      </c>
      <c r="AH413" s="75">
        <f t="shared" si="261"/>
        <v>0</v>
      </c>
      <c r="AI413" s="75">
        <f t="shared" si="261"/>
        <v>0</v>
      </c>
      <c r="AJ413" s="75">
        <f t="shared" si="261"/>
        <v>0</v>
      </c>
      <c r="AK413" s="75">
        <f t="shared" si="261"/>
        <v>0</v>
      </c>
      <c r="AL413" s="76">
        <f t="shared" si="261"/>
        <v>0</v>
      </c>
      <c r="AM413"/>
      <c r="AN413"/>
      <c r="AO413"/>
      <c r="AP413"/>
      <c r="AQ413"/>
      <c r="AR413"/>
      <c r="AS413"/>
      <c r="AT413"/>
    </row>
    <row r="414" spans="3:46" s="1" customFormat="1" ht="12.75">
      <c r="C414" s="18"/>
      <c r="D414" s="18"/>
      <c r="E414" s="18"/>
      <c r="F414" s="19"/>
      <c r="G414" s="19"/>
      <c r="H414" s="20"/>
      <c r="I414" s="63"/>
      <c r="J414" s="4"/>
      <c r="K414" s="10"/>
      <c r="L414" s="12" t="s">
        <v>31</v>
      </c>
      <c r="M414" s="10" t="str">
        <f aca="true" t="shared" si="262" ref="M414:W414">IF(SUM(AB411,AB412,AB413)=3,"YES","NO")</f>
        <v>NO</v>
      </c>
      <c r="N414" s="10" t="str">
        <f t="shared" si="262"/>
        <v>NO</v>
      </c>
      <c r="O414" s="10" t="str">
        <f t="shared" si="262"/>
        <v>NO</v>
      </c>
      <c r="P414" s="10" t="str">
        <f t="shared" si="262"/>
        <v>NO</v>
      </c>
      <c r="Q414" s="10" t="str">
        <f t="shared" si="262"/>
        <v>NO</v>
      </c>
      <c r="R414" s="10" t="str">
        <f t="shared" si="262"/>
        <v>NO</v>
      </c>
      <c r="S414" s="10" t="str">
        <f t="shared" si="262"/>
        <v>NO</v>
      </c>
      <c r="T414" s="10" t="str">
        <f t="shared" si="262"/>
        <v>NO</v>
      </c>
      <c r="U414" s="10" t="str">
        <f t="shared" si="262"/>
        <v>NO</v>
      </c>
      <c r="V414" s="10" t="str">
        <f t="shared" si="262"/>
        <v>NO</v>
      </c>
      <c r="W414" s="35" t="str">
        <f t="shared" si="262"/>
        <v>NO</v>
      </c>
      <c r="X414"/>
      <c r="Y414"/>
      <c r="AM414"/>
      <c r="AN414"/>
      <c r="AO414"/>
      <c r="AP414"/>
      <c r="AQ414"/>
      <c r="AR414"/>
      <c r="AS414"/>
      <c r="AT414"/>
    </row>
    <row r="415" spans="3:46" s="1" customFormat="1" ht="12.75">
      <c r="C415" s="18"/>
      <c r="D415" s="18"/>
      <c r="E415" s="18"/>
      <c r="F415" s="19"/>
      <c r="G415" s="19"/>
      <c r="H415" s="20"/>
      <c r="I415" s="64"/>
      <c r="J415" s="36"/>
      <c r="K415" s="37"/>
      <c r="L415" s="38" t="s">
        <v>32</v>
      </c>
      <c r="M415" s="8">
        <f aca="true" t="shared" si="263" ref="M415:W415">M406-M405</f>
        <v>0</v>
      </c>
      <c r="N415" s="8">
        <f t="shared" si="263"/>
        <v>0</v>
      </c>
      <c r="O415" s="8">
        <f t="shared" si="263"/>
        <v>0</v>
      </c>
      <c r="P415" s="8">
        <f t="shared" si="263"/>
        <v>0</v>
      </c>
      <c r="Q415" s="8">
        <f t="shared" si="263"/>
        <v>0</v>
      </c>
      <c r="R415" s="8">
        <f t="shared" si="263"/>
        <v>0</v>
      </c>
      <c r="S415" s="8">
        <f t="shared" si="263"/>
        <v>0</v>
      </c>
      <c r="T415" s="8">
        <f t="shared" si="263"/>
        <v>0</v>
      </c>
      <c r="U415" s="8">
        <f t="shared" si="263"/>
        <v>0</v>
      </c>
      <c r="V415" s="8">
        <f t="shared" si="263"/>
        <v>0</v>
      </c>
      <c r="W415" s="39">
        <f t="shared" si="263"/>
        <v>0</v>
      </c>
      <c r="X415"/>
      <c r="Y415"/>
      <c r="AM415"/>
      <c r="AN415"/>
      <c r="AO415"/>
      <c r="AP415"/>
      <c r="AQ415"/>
      <c r="AR415"/>
      <c r="AS415"/>
      <c r="AT415"/>
    </row>
    <row r="416" spans="3:46" s="1" customFormat="1" ht="12.75">
      <c r="C416" s="18"/>
      <c r="D416" s="18"/>
      <c r="E416" s="18"/>
      <c r="F416" s="19"/>
      <c r="G416" s="19"/>
      <c r="H416" s="20"/>
      <c r="J416" s="18"/>
      <c r="L416" s="13"/>
      <c r="M416" s="7"/>
      <c r="N416" s="7"/>
      <c r="O416" s="7"/>
      <c r="P416" s="7"/>
      <c r="Q416" s="7"/>
      <c r="R416" s="7"/>
      <c r="S416" s="7"/>
      <c r="T416" s="7"/>
      <c r="U416" s="7"/>
      <c r="V416" s="7"/>
      <c r="W416" s="7"/>
      <c r="X416"/>
      <c r="Y416"/>
      <c r="AM416"/>
      <c r="AN416"/>
      <c r="AO416"/>
      <c r="AP416"/>
      <c r="AQ416"/>
      <c r="AR416"/>
      <c r="AS416"/>
      <c r="AT416"/>
    </row>
    <row r="417" spans="3:46" s="1" customFormat="1" ht="12.75">
      <c r="C417" s="18"/>
      <c r="D417" s="18"/>
      <c r="E417" s="18"/>
      <c r="F417" s="19"/>
      <c r="G417" s="19"/>
      <c r="H417" s="40" t="s">
        <v>34</v>
      </c>
      <c r="I417" s="62"/>
      <c r="J417" s="2"/>
      <c r="K417" s="2"/>
      <c r="L417" s="29" t="s">
        <v>84</v>
      </c>
      <c r="M417" s="30">
        <f>IF(M409=0,0,IF(M408=0,1,((M409/M408)-1)))</f>
        <v>0</v>
      </c>
      <c r="N417" s="30">
        <f aca="true" t="shared" si="264" ref="N417:W417">IF(N409=0,0,IF(N408=0,1,((N409/N408)-1)))</f>
        <v>0</v>
      </c>
      <c r="O417" s="30">
        <f t="shared" si="264"/>
        <v>0</v>
      </c>
      <c r="P417" s="30">
        <f t="shared" si="264"/>
        <v>0</v>
      </c>
      <c r="Q417" s="30">
        <f t="shared" si="264"/>
        <v>0</v>
      </c>
      <c r="R417" s="30">
        <f t="shared" si="264"/>
        <v>0</v>
      </c>
      <c r="S417" s="30">
        <f t="shared" si="264"/>
        <v>0</v>
      </c>
      <c r="T417" s="30">
        <f t="shared" si="264"/>
        <v>0</v>
      </c>
      <c r="U417" s="30">
        <f t="shared" si="264"/>
        <v>0</v>
      </c>
      <c r="V417" s="30">
        <f t="shared" si="264"/>
        <v>0</v>
      </c>
      <c r="W417" s="31">
        <f t="shared" si="264"/>
        <v>0</v>
      </c>
      <c r="X417" s="25"/>
      <c r="Y417" s="21"/>
      <c r="AM417"/>
      <c r="AN417"/>
      <c r="AO417"/>
      <c r="AP417"/>
      <c r="AQ417"/>
      <c r="AR417"/>
      <c r="AS417"/>
      <c r="AT417"/>
    </row>
    <row r="418" spans="3:46" s="1" customFormat="1" ht="12.75">
      <c r="C418" s="18"/>
      <c r="D418" s="18"/>
      <c r="E418" s="18"/>
      <c r="F418" s="19"/>
      <c r="G418" s="19"/>
      <c r="H418" s="20"/>
      <c r="I418" s="65"/>
      <c r="J418" s="4"/>
      <c r="K418" s="10"/>
      <c r="L418" s="13" t="str">
        <f>"Mitigation Check 2: &gt; "&amp;$E$3&amp;$F$4</f>
        <v>Mitigation Check 2: &gt; 2.01 AF/T:</v>
      </c>
      <c r="M418" s="11">
        <f>M409-M408</f>
        <v>0</v>
      </c>
      <c r="N418" s="11">
        <f aca="true" t="shared" si="265" ref="N418:W418">N409-N408</f>
        <v>0</v>
      </c>
      <c r="O418" s="11">
        <f t="shared" si="265"/>
        <v>0</v>
      </c>
      <c r="P418" s="11">
        <f t="shared" si="265"/>
        <v>0</v>
      </c>
      <c r="Q418" s="11">
        <f t="shared" si="265"/>
        <v>0</v>
      </c>
      <c r="R418" s="11">
        <f t="shared" si="265"/>
        <v>0</v>
      </c>
      <c r="S418" s="11">
        <f t="shared" si="265"/>
        <v>0</v>
      </c>
      <c r="T418" s="11">
        <f t="shared" si="265"/>
        <v>0</v>
      </c>
      <c r="U418" s="11">
        <f t="shared" si="265"/>
        <v>0</v>
      </c>
      <c r="V418" s="11">
        <f t="shared" si="265"/>
        <v>0</v>
      </c>
      <c r="W418" s="33">
        <f t="shared" si="265"/>
        <v>0</v>
      </c>
      <c r="X418" s="25"/>
      <c r="Y418" s="21"/>
      <c r="Z418" s="62"/>
      <c r="AA418" s="29" t="s">
        <v>30</v>
      </c>
      <c r="AB418" s="73">
        <f aca="true" t="shared" si="266" ref="AB418:AL418">IF(M417&gt;0.1,1,0)</f>
        <v>0</v>
      </c>
      <c r="AC418" s="73">
        <f t="shared" si="266"/>
        <v>0</v>
      </c>
      <c r="AD418" s="73">
        <f t="shared" si="266"/>
        <v>0</v>
      </c>
      <c r="AE418" s="73">
        <f t="shared" si="266"/>
        <v>0</v>
      </c>
      <c r="AF418" s="73">
        <f t="shared" si="266"/>
        <v>0</v>
      </c>
      <c r="AG418" s="73">
        <f t="shared" si="266"/>
        <v>0</v>
      </c>
      <c r="AH418" s="73">
        <f t="shared" si="266"/>
        <v>0</v>
      </c>
      <c r="AI418" s="73">
        <f t="shared" si="266"/>
        <v>0</v>
      </c>
      <c r="AJ418" s="73">
        <f t="shared" si="266"/>
        <v>0</v>
      </c>
      <c r="AK418" s="73">
        <f t="shared" si="266"/>
        <v>0</v>
      </c>
      <c r="AL418" s="74">
        <f t="shared" si="266"/>
        <v>0</v>
      </c>
      <c r="AM418"/>
      <c r="AN418"/>
      <c r="AO418"/>
      <c r="AP418"/>
      <c r="AQ418"/>
      <c r="AR418"/>
      <c r="AS418"/>
      <c r="AT418"/>
    </row>
    <row r="419" spans="3:46" s="1" customFormat="1" ht="12.75">
      <c r="C419" s="18"/>
      <c r="D419" s="18"/>
      <c r="E419" s="18"/>
      <c r="F419" s="19"/>
      <c r="G419" s="19"/>
      <c r="H419" s="20"/>
      <c r="I419" s="66"/>
      <c r="J419" s="47"/>
      <c r="K419" s="10"/>
      <c r="L419" s="12"/>
      <c r="M419" s="23"/>
      <c r="N419" s="23"/>
      <c r="O419" s="23"/>
      <c r="P419" s="23"/>
      <c r="Q419" s="23"/>
      <c r="R419" s="23"/>
      <c r="S419" s="23"/>
      <c r="T419" s="23"/>
      <c r="U419" s="23"/>
      <c r="V419" s="23"/>
      <c r="W419" s="34"/>
      <c r="X419" s="25"/>
      <c r="Y419" s="21"/>
      <c r="Z419" s="63"/>
      <c r="AA419" s="12" t="s">
        <v>30</v>
      </c>
      <c r="AB419" s="24">
        <f aca="true" t="shared" si="267" ref="AB419:AL419">IF(M418&gt;$E$3,1,0)</f>
        <v>0</v>
      </c>
      <c r="AC419" s="24">
        <f t="shared" si="267"/>
        <v>0</v>
      </c>
      <c r="AD419" s="24">
        <f t="shared" si="267"/>
        <v>0</v>
      </c>
      <c r="AE419" s="24">
        <f t="shared" si="267"/>
        <v>0</v>
      </c>
      <c r="AF419" s="24">
        <f t="shared" si="267"/>
        <v>0</v>
      </c>
      <c r="AG419" s="24">
        <f t="shared" si="267"/>
        <v>0</v>
      </c>
      <c r="AH419" s="24">
        <f t="shared" si="267"/>
        <v>0</v>
      </c>
      <c r="AI419" s="24">
        <f t="shared" si="267"/>
        <v>0</v>
      </c>
      <c r="AJ419" s="24">
        <f t="shared" si="267"/>
        <v>0</v>
      </c>
      <c r="AK419" s="24">
        <f t="shared" si="267"/>
        <v>0</v>
      </c>
      <c r="AL419" s="32">
        <f t="shared" si="267"/>
        <v>0</v>
      </c>
      <c r="AM419"/>
      <c r="AN419"/>
      <c r="AO419"/>
      <c r="AP419"/>
      <c r="AQ419"/>
      <c r="AR419"/>
      <c r="AS419"/>
      <c r="AT419"/>
    </row>
    <row r="420" spans="3:46" s="1" customFormat="1" ht="12.75">
      <c r="C420" s="18"/>
      <c r="D420" s="18"/>
      <c r="E420" s="18"/>
      <c r="F420" s="19"/>
      <c r="G420" s="19"/>
      <c r="H420" s="20"/>
      <c r="I420" s="65"/>
      <c r="J420" s="4"/>
      <c r="K420" s="10"/>
      <c r="L420" s="12" t="s">
        <v>31</v>
      </c>
      <c r="M420" s="10" t="str">
        <f aca="true" t="shared" si="268" ref="M420:W420">IF(SUM(AB418,AB419)=2,"YES","NO")</f>
        <v>NO</v>
      </c>
      <c r="N420" s="10" t="str">
        <f t="shared" si="268"/>
        <v>NO</v>
      </c>
      <c r="O420" s="10" t="str">
        <f t="shared" si="268"/>
        <v>NO</v>
      </c>
      <c r="P420" s="10" t="str">
        <f t="shared" si="268"/>
        <v>NO</v>
      </c>
      <c r="Q420" s="10" t="str">
        <f t="shared" si="268"/>
        <v>NO</v>
      </c>
      <c r="R420" s="10" t="str">
        <f t="shared" si="268"/>
        <v>NO</v>
      </c>
      <c r="S420" s="10" t="str">
        <f t="shared" si="268"/>
        <v>NO</v>
      </c>
      <c r="T420" s="10" t="str">
        <f t="shared" si="268"/>
        <v>NO</v>
      </c>
      <c r="U420" s="10" t="str">
        <f t="shared" si="268"/>
        <v>NO</v>
      </c>
      <c r="V420" s="10" t="str">
        <f t="shared" si="268"/>
        <v>NO</v>
      </c>
      <c r="W420" s="35" t="str">
        <f t="shared" si="268"/>
        <v>NO</v>
      </c>
      <c r="X420" s="25"/>
      <c r="Y420" s="21"/>
      <c r="Z420" s="64"/>
      <c r="AA420" s="38"/>
      <c r="AB420" s="75"/>
      <c r="AC420" s="75"/>
      <c r="AD420" s="75"/>
      <c r="AE420" s="75"/>
      <c r="AF420" s="75"/>
      <c r="AG420" s="75"/>
      <c r="AH420" s="75"/>
      <c r="AI420" s="75"/>
      <c r="AJ420" s="75"/>
      <c r="AK420" s="75"/>
      <c r="AL420" s="76"/>
      <c r="AM420"/>
      <c r="AN420"/>
      <c r="AO420"/>
      <c r="AP420"/>
      <c r="AQ420"/>
      <c r="AR420"/>
      <c r="AS420"/>
      <c r="AT420"/>
    </row>
    <row r="421" spans="3:46" s="1" customFormat="1" ht="12.75">
      <c r="C421" s="18"/>
      <c r="D421" s="18"/>
      <c r="E421" s="18"/>
      <c r="F421" s="19"/>
      <c r="G421" s="19"/>
      <c r="H421" s="20"/>
      <c r="I421" s="67"/>
      <c r="J421" s="36"/>
      <c r="K421" s="37"/>
      <c r="L421" s="38" t="s">
        <v>32</v>
      </c>
      <c r="M421" s="8">
        <f>M409-M408</f>
        <v>0</v>
      </c>
      <c r="N421" s="8">
        <f aca="true" t="shared" si="269" ref="N421:W421">N409-N408</f>
        <v>0</v>
      </c>
      <c r="O421" s="8">
        <f t="shared" si="269"/>
        <v>0</v>
      </c>
      <c r="P421" s="8">
        <f t="shared" si="269"/>
        <v>0</v>
      </c>
      <c r="Q421" s="8">
        <f t="shared" si="269"/>
        <v>0</v>
      </c>
      <c r="R421" s="8">
        <f t="shared" si="269"/>
        <v>0</v>
      </c>
      <c r="S421" s="8">
        <f t="shared" si="269"/>
        <v>0</v>
      </c>
      <c r="T421" s="8">
        <f t="shared" si="269"/>
        <v>0</v>
      </c>
      <c r="U421" s="8">
        <f t="shared" si="269"/>
        <v>0</v>
      </c>
      <c r="V421" s="8">
        <f t="shared" si="269"/>
        <v>0</v>
      </c>
      <c r="W421" s="39">
        <f t="shared" si="269"/>
        <v>0</v>
      </c>
      <c r="X421" s="25"/>
      <c r="Y421" s="21"/>
      <c r="AM421"/>
      <c r="AN421"/>
      <c r="AO421"/>
      <c r="AP421"/>
      <c r="AQ421"/>
      <c r="AR421"/>
      <c r="AS421"/>
      <c r="AT421"/>
    </row>
    <row r="422" spans="3:46" s="1" customFormat="1" ht="12.75">
      <c r="C422" s="18"/>
      <c r="D422" s="18"/>
      <c r="E422" s="18"/>
      <c r="F422" s="19"/>
      <c r="G422" s="19"/>
      <c r="H422" s="20"/>
      <c r="I422" s="4"/>
      <c r="J422" s="4"/>
      <c r="K422" s="10"/>
      <c r="L422" s="12"/>
      <c r="M422" s="11"/>
      <c r="N422" s="11"/>
      <c r="O422" s="11"/>
      <c r="P422" s="11"/>
      <c r="Q422" s="11"/>
      <c r="R422" s="11"/>
      <c r="S422" s="11"/>
      <c r="T422" s="11"/>
      <c r="U422" s="11"/>
      <c r="V422" s="11"/>
      <c r="W422" s="11"/>
      <c r="X422" s="25"/>
      <c r="Y422" s="21"/>
      <c r="AM422"/>
      <c r="AN422"/>
      <c r="AO422"/>
      <c r="AP422"/>
      <c r="AQ422"/>
      <c r="AR422"/>
      <c r="AS422"/>
      <c r="AT422"/>
    </row>
    <row r="423" spans="3:46" s="1" customFormat="1" ht="12.75">
      <c r="C423"/>
      <c r="D423"/>
      <c r="E423" s="41"/>
      <c r="F423" s="43"/>
      <c r="G423" s="9"/>
      <c r="H423" s="42"/>
      <c r="I423" s="44"/>
      <c r="J423"/>
      <c r="K423"/>
      <c r="L423" s="13"/>
      <c r="M423"/>
      <c r="N423"/>
      <c r="O423"/>
      <c r="P423"/>
      <c r="Q423"/>
      <c r="R423"/>
      <c r="S423"/>
      <c r="T423"/>
      <c r="U423"/>
      <c r="V423"/>
      <c r="W423"/>
      <c r="X423"/>
      <c r="Y423"/>
      <c r="AM423"/>
      <c r="AN423"/>
      <c r="AO423"/>
      <c r="AP423"/>
      <c r="AQ423"/>
      <c r="AR423"/>
      <c r="AS423"/>
      <c r="AT423"/>
    </row>
    <row r="424" spans="3:46" s="1" customFormat="1" ht="15.75">
      <c r="C424" s="14" t="s">
        <v>101</v>
      </c>
      <c r="D424"/>
      <c r="E424"/>
      <c r="F424"/>
      <c r="G424"/>
      <c r="H424"/>
      <c r="I424"/>
      <c r="J424"/>
      <c r="K424"/>
      <c r="L424" s="13"/>
      <c r="M424" t="str">
        <f>"Impact by Reach (AF/"&amp;$F$3</f>
        <v>Impact by Reach (AF/Trimester)</v>
      </c>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row>
    <row r="425" spans="3:46" s="1" customFormat="1" ht="12.75">
      <c r="C425" s="2" t="s">
        <v>0</v>
      </c>
      <c r="D425" s="2" t="s">
        <v>1</v>
      </c>
      <c r="E425" s="2" t="s">
        <v>48</v>
      </c>
      <c r="F425" s="2" t="s">
        <v>5</v>
      </c>
      <c r="G425" s="2" t="s">
        <v>6</v>
      </c>
      <c r="H425" s="2" t="s">
        <v>8</v>
      </c>
      <c r="I425" s="198" t="s">
        <v>35</v>
      </c>
      <c r="J425" s="198"/>
      <c r="K425" s="5" t="s">
        <v>10</v>
      </c>
      <c r="L425" s="13"/>
      <c r="M425" s="2" t="s">
        <v>12</v>
      </c>
      <c r="N425" s="2" t="s">
        <v>13</v>
      </c>
      <c r="O425" s="2" t="s">
        <v>14</v>
      </c>
      <c r="P425" s="2" t="s">
        <v>15</v>
      </c>
      <c r="Q425" s="2" t="s">
        <v>16</v>
      </c>
      <c r="R425" s="2" t="s">
        <v>17</v>
      </c>
      <c r="S425" s="2" t="s">
        <v>18</v>
      </c>
      <c r="T425" s="2" t="s">
        <v>19</v>
      </c>
      <c r="U425" s="2" t="s">
        <v>20</v>
      </c>
      <c r="V425" s="2" t="s">
        <v>21</v>
      </c>
      <c r="W425" s="2" t="s">
        <v>22</v>
      </c>
      <c r="X425"/>
      <c r="Y425"/>
      <c r="Z425"/>
      <c r="AA425"/>
      <c r="AB425"/>
      <c r="AC425"/>
      <c r="AD425"/>
      <c r="AE425"/>
      <c r="AF425"/>
      <c r="AG425"/>
      <c r="AH425"/>
      <c r="AI425"/>
      <c r="AJ425"/>
      <c r="AK425"/>
      <c r="AL425"/>
      <c r="AM425"/>
      <c r="AN425"/>
      <c r="AO425"/>
      <c r="AP425"/>
      <c r="AQ425"/>
      <c r="AR425"/>
      <c r="AS425"/>
      <c r="AT425"/>
    </row>
    <row r="426" spans="3:46" s="1" customFormat="1" ht="13.5" thickBot="1">
      <c r="C426" s="3"/>
      <c r="D426" s="3" t="s">
        <v>2</v>
      </c>
      <c r="E426" s="3" t="s">
        <v>3</v>
      </c>
      <c r="F426" s="3" t="s">
        <v>4</v>
      </c>
      <c r="G426" s="3" t="s">
        <v>7</v>
      </c>
      <c r="H426" s="3" t="s">
        <v>9</v>
      </c>
      <c r="I426" s="69" t="s">
        <v>44</v>
      </c>
      <c r="J426" s="68" t="s">
        <v>45</v>
      </c>
      <c r="K426" s="6" t="s">
        <v>11</v>
      </c>
      <c r="L426" s="13"/>
      <c r="M426" s="3" t="s">
        <v>23</v>
      </c>
      <c r="N426" s="3" t="s">
        <v>24</v>
      </c>
      <c r="O426" s="3" t="s">
        <v>25</v>
      </c>
      <c r="P426" s="3" t="s">
        <v>26</v>
      </c>
      <c r="Q426" s="3" t="s">
        <v>27</v>
      </c>
      <c r="R426" s="3" t="s">
        <v>28</v>
      </c>
      <c r="S426" s="3" t="s">
        <v>19</v>
      </c>
      <c r="T426" s="3"/>
      <c r="U426" s="3" t="s">
        <v>21</v>
      </c>
      <c r="V426" s="3"/>
      <c r="W426" s="3" t="s">
        <v>29</v>
      </c>
      <c r="X426"/>
      <c r="Y426"/>
      <c r="Z426"/>
      <c r="AA426"/>
      <c r="AB426"/>
      <c r="AC426"/>
      <c r="AD426"/>
      <c r="AE426"/>
      <c r="AF426"/>
      <c r="AG426"/>
      <c r="AH426"/>
      <c r="AI426"/>
      <c r="AJ426"/>
      <c r="AK426"/>
      <c r="AL426"/>
      <c r="AM426"/>
      <c r="AN426"/>
      <c r="AO426"/>
      <c r="AP426"/>
      <c r="AQ426"/>
      <c r="AR426"/>
      <c r="AS426"/>
      <c r="AT426"/>
    </row>
    <row r="427" spans="3:46" s="1" customFormat="1" ht="16.5" thickTop="1">
      <c r="C427" s="14" t="s">
        <v>102</v>
      </c>
      <c r="D427" s="10"/>
      <c r="E427" s="10"/>
      <c r="F427" s="10"/>
      <c r="G427" s="10"/>
      <c r="H427" s="10"/>
      <c r="I427" s="10"/>
      <c r="J427" s="10"/>
      <c r="K427" s="4"/>
      <c r="L427" s="13"/>
      <c r="M427" s="10"/>
      <c r="N427" s="10"/>
      <c r="O427" s="10"/>
      <c r="P427" s="10"/>
      <c r="Q427" s="10"/>
      <c r="R427" s="10"/>
      <c r="S427" s="10"/>
      <c r="T427" s="10"/>
      <c r="U427" s="10"/>
      <c r="V427" s="10"/>
      <c r="W427" s="10"/>
      <c r="X427"/>
      <c r="Y427"/>
      <c r="Z427"/>
      <c r="AA427"/>
      <c r="AB427"/>
      <c r="AC427"/>
      <c r="AD427"/>
      <c r="AE427"/>
      <c r="AF427"/>
      <c r="AG427"/>
      <c r="AH427"/>
      <c r="AI427"/>
      <c r="AJ427"/>
      <c r="AK427"/>
      <c r="AL427"/>
      <c r="AM427"/>
      <c r="AN427"/>
      <c r="AO427"/>
      <c r="AP427"/>
      <c r="AQ427"/>
      <c r="AR427"/>
      <c r="AS427"/>
      <c r="AT427"/>
    </row>
    <row r="428" spans="3:46" s="1" customFormat="1" ht="12.75">
      <c r="C428" s="15" t="s">
        <v>79</v>
      </c>
      <c r="D428" s="15" t="s">
        <v>79</v>
      </c>
      <c r="E428" s="16">
        <v>275.6</v>
      </c>
      <c r="F428" s="16">
        <v>68.9</v>
      </c>
      <c r="G428" s="17">
        <v>21916</v>
      </c>
      <c r="H428" s="15" t="s">
        <v>90</v>
      </c>
      <c r="I428" s="15">
        <v>275.6</v>
      </c>
      <c r="J428" s="16">
        <f>I428/3</f>
        <v>91.86666666666667</v>
      </c>
      <c r="K428" s="15" t="s">
        <v>91</v>
      </c>
      <c r="L428" s="139" t="s">
        <v>40</v>
      </c>
      <c r="M428" s="77"/>
      <c r="N428" s="78"/>
      <c r="O428" s="78"/>
      <c r="P428" s="78"/>
      <c r="Q428" s="78"/>
      <c r="R428" s="78"/>
      <c r="S428" s="78"/>
      <c r="T428" s="78"/>
      <c r="U428" s="78"/>
      <c r="V428" s="78"/>
      <c r="W428" s="79"/>
      <c r="X428" s="22">
        <f>SUM(M428:W428)</f>
        <v>0</v>
      </c>
      <c r="Y428" s="21"/>
      <c r="AM428"/>
      <c r="AN428"/>
      <c r="AO428"/>
      <c r="AP428"/>
      <c r="AQ428"/>
      <c r="AR428"/>
      <c r="AS428"/>
      <c r="AT428"/>
    </row>
    <row r="429" spans="3:46" s="1" customFormat="1" ht="12.75">
      <c r="C429"/>
      <c r="D429"/>
      <c r="E429"/>
      <c r="F429"/>
      <c r="G429"/>
      <c r="H429"/>
      <c r="I429"/>
      <c r="J429"/>
      <c r="K429"/>
      <c r="L429" s="139" t="s">
        <v>41</v>
      </c>
      <c r="M429" s="80"/>
      <c r="N429" s="11"/>
      <c r="O429" s="11"/>
      <c r="P429" s="11"/>
      <c r="Q429" s="11"/>
      <c r="R429" s="11"/>
      <c r="S429" s="11"/>
      <c r="T429" s="11"/>
      <c r="U429" s="11"/>
      <c r="V429" s="11"/>
      <c r="W429" s="81"/>
      <c r="X429" s="22">
        <f>SUM(M429:W429)</f>
        <v>0</v>
      </c>
      <c r="AM429"/>
      <c r="AN429"/>
      <c r="AO429"/>
      <c r="AP429"/>
      <c r="AQ429"/>
      <c r="AR429"/>
      <c r="AS429"/>
      <c r="AT429"/>
    </row>
    <row r="430" spans="3:46" s="1" customFormat="1" ht="15.75">
      <c r="C430" s="14" t="s">
        <v>103</v>
      </c>
      <c r="D430"/>
      <c r="E430"/>
      <c r="F430"/>
      <c r="G430"/>
      <c r="H430"/>
      <c r="I430"/>
      <c r="J430" s="70"/>
      <c r="K430"/>
      <c r="L430" s="139"/>
      <c r="M430" s="82"/>
      <c r="N430" s="83"/>
      <c r="O430" s="83"/>
      <c r="P430" s="83"/>
      <c r="Q430" s="83"/>
      <c r="R430" s="83"/>
      <c r="S430" s="83"/>
      <c r="T430" s="83"/>
      <c r="U430" s="83"/>
      <c r="V430" s="83"/>
      <c r="W430" s="84"/>
      <c r="X430"/>
      <c r="Y430"/>
      <c r="Z430"/>
      <c r="AM430"/>
      <c r="AN430"/>
      <c r="AO430"/>
      <c r="AP430"/>
      <c r="AQ430"/>
      <c r="AR430"/>
      <c r="AS430"/>
      <c r="AT430"/>
    </row>
    <row r="431" spans="3:46" s="1" customFormat="1" ht="12.75">
      <c r="C431" s="15" t="str">
        <f aca="true" t="shared" si="270" ref="C431:J431">C428</f>
        <v>???</v>
      </c>
      <c r="D431" s="15" t="str">
        <f t="shared" si="270"/>
        <v>???</v>
      </c>
      <c r="E431" s="15">
        <f t="shared" si="270"/>
        <v>275.6</v>
      </c>
      <c r="F431" s="15">
        <f t="shared" si="270"/>
        <v>68.9</v>
      </c>
      <c r="G431" s="17">
        <f t="shared" si="270"/>
        <v>21916</v>
      </c>
      <c r="H431" s="15" t="str">
        <f t="shared" si="270"/>
        <v>8S26E-3</v>
      </c>
      <c r="I431" s="15">
        <f t="shared" si="270"/>
        <v>275.6</v>
      </c>
      <c r="J431" s="16">
        <f t="shared" si="270"/>
        <v>91.86666666666667</v>
      </c>
      <c r="K431" s="15" t="s">
        <v>92</v>
      </c>
      <c r="L431" s="139" t="s">
        <v>42</v>
      </c>
      <c r="M431" s="80"/>
      <c r="N431" s="11"/>
      <c r="O431" s="11"/>
      <c r="P431" s="11"/>
      <c r="Q431" s="11"/>
      <c r="R431" s="11"/>
      <c r="S431" s="11"/>
      <c r="T431" s="11"/>
      <c r="U431" s="11"/>
      <c r="V431" s="11"/>
      <c r="W431" s="81"/>
      <c r="X431" s="22">
        <f>SUM(M431:W431)</f>
        <v>0</v>
      </c>
      <c r="Y431" s="21"/>
      <c r="Z431"/>
      <c r="AM431"/>
      <c r="AN431"/>
      <c r="AO431"/>
      <c r="AP431"/>
      <c r="AQ431"/>
      <c r="AR431"/>
      <c r="AS431"/>
      <c r="AT431"/>
    </row>
    <row r="432" spans="3:46" s="1" customFormat="1" ht="12.75">
      <c r="C432"/>
      <c r="D432"/>
      <c r="E432"/>
      <c r="F432"/>
      <c r="G432"/>
      <c r="H432"/>
      <c r="I432"/>
      <c r="J432"/>
      <c r="K432"/>
      <c r="L432" s="139" t="s">
        <v>43</v>
      </c>
      <c r="M432" s="85"/>
      <c r="N432" s="86"/>
      <c r="O432" s="86"/>
      <c r="P432" s="86"/>
      <c r="Q432" s="86"/>
      <c r="R432" s="86"/>
      <c r="S432" s="86"/>
      <c r="T432" s="86"/>
      <c r="U432" s="86"/>
      <c r="V432" s="86"/>
      <c r="W432" s="87"/>
      <c r="X432" s="22">
        <f>SUM(M432:W432)</f>
        <v>0</v>
      </c>
      <c r="Y432" s="21"/>
      <c r="Z432"/>
      <c r="AM432"/>
      <c r="AN432"/>
      <c r="AO432"/>
      <c r="AP432"/>
      <c r="AQ432"/>
      <c r="AR432"/>
      <c r="AS432"/>
      <c r="AT432"/>
    </row>
    <row r="433" spans="3:46" s="1" customFormat="1" ht="12.75">
      <c r="C433" s="18"/>
      <c r="D433" s="18"/>
      <c r="E433" s="19"/>
      <c r="F433" s="19"/>
      <c r="G433" s="20"/>
      <c r="H433" s="18"/>
      <c r="I433" s="18"/>
      <c r="L433" s="140"/>
      <c r="M433" s="7"/>
      <c r="N433" s="7"/>
      <c r="O433" s="7"/>
      <c r="P433" s="7"/>
      <c r="Q433" s="7"/>
      <c r="R433" s="7"/>
      <c r="S433" s="7"/>
      <c r="T433" s="7"/>
      <c r="U433" s="7"/>
      <c r="V433" s="7"/>
      <c r="W433" s="22"/>
      <c r="AL433"/>
      <c r="AM433"/>
      <c r="AN433"/>
      <c r="AO433"/>
      <c r="AP433"/>
      <c r="AQ433"/>
      <c r="AR433"/>
      <c r="AS433"/>
      <c r="AT433"/>
    </row>
    <row r="434" spans="3:46" s="1" customFormat="1" ht="12.75">
      <c r="C434" s="18"/>
      <c r="D434" s="18"/>
      <c r="E434" s="18"/>
      <c r="F434" s="19"/>
      <c r="G434" s="19"/>
      <c r="H434" s="40" t="s">
        <v>33</v>
      </c>
      <c r="I434" s="62"/>
      <c r="J434" s="2"/>
      <c r="K434" s="2"/>
      <c r="L434" s="29" t="s">
        <v>84</v>
      </c>
      <c r="M434" s="30">
        <f>IF(M429=0,0,IF(M428=0,1,((M429/M428)-1)))</f>
        <v>0</v>
      </c>
      <c r="N434" s="30">
        <f aca="true" t="shared" si="271" ref="N434:W434">IF(N429=0,0,IF(N428=0,1,((N429/N428)-1)))</f>
        <v>0</v>
      </c>
      <c r="O434" s="30">
        <f t="shared" si="271"/>
        <v>0</v>
      </c>
      <c r="P434" s="30">
        <f t="shared" si="271"/>
        <v>0</v>
      </c>
      <c r="Q434" s="30">
        <f t="shared" si="271"/>
        <v>0</v>
      </c>
      <c r="R434" s="30">
        <f t="shared" si="271"/>
        <v>0</v>
      </c>
      <c r="S434" s="30">
        <f t="shared" si="271"/>
        <v>0</v>
      </c>
      <c r="T434" s="30">
        <f t="shared" si="271"/>
        <v>0</v>
      </c>
      <c r="U434" s="30">
        <f t="shared" si="271"/>
        <v>0</v>
      </c>
      <c r="V434" s="30">
        <f t="shared" si="271"/>
        <v>0</v>
      </c>
      <c r="W434" s="31">
        <f t="shared" si="271"/>
        <v>0</v>
      </c>
      <c r="X434"/>
      <c r="Y434"/>
      <c r="Z434" s="62"/>
      <c r="AA434" s="29" t="s">
        <v>30</v>
      </c>
      <c r="AB434" s="73">
        <f aca="true" t="shared" si="272" ref="AB434:AL434">IF(M434&gt;0.1,1,0)</f>
        <v>0</v>
      </c>
      <c r="AC434" s="73">
        <f t="shared" si="272"/>
        <v>0</v>
      </c>
      <c r="AD434" s="73">
        <f t="shared" si="272"/>
        <v>0</v>
      </c>
      <c r="AE434" s="73">
        <f t="shared" si="272"/>
        <v>0</v>
      </c>
      <c r="AF434" s="73">
        <f t="shared" si="272"/>
        <v>0</v>
      </c>
      <c r="AG434" s="73">
        <f t="shared" si="272"/>
        <v>0</v>
      </c>
      <c r="AH434" s="73">
        <f t="shared" si="272"/>
        <v>0</v>
      </c>
      <c r="AI434" s="73">
        <f t="shared" si="272"/>
        <v>0</v>
      </c>
      <c r="AJ434" s="73">
        <f t="shared" si="272"/>
        <v>0</v>
      </c>
      <c r="AK434" s="73">
        <f t="shared" si="272"/>
        <v>0</v>
      </c>
      <c r="AL434" s="74">
        <f t="shared" si="272"/>
        <v>0</v>
      </c>
      <c r="AM434"/>
      <c r="AN434"/>
      <c r="AO434"/>
      <c r="AP434"/>
      <c r="AQ434"/>
      <c r="AR434"/>
      <c r="AS434"/>
      <c r="AT434"/>
    </row>
    <row r="435" spans="3:46" s="1" customFormat="1" ht="12.75">
      <c r="C435" s="18"/>
      <c r="D435" s="18"/>
      <c r="E435" s="18"/>
      <c r="F435" s="19"/>
      <c r="G435" s="19"/>
      <c r="H435" s="20"/>
      <c r="I435" s="63"/>
      <c r="J435" s="4"/>
      <c r="K435" s="10"/>
      <c r="L435" s="13" t="str">
        <f>"Mitigation Check 2: &gt; "&amp;TRUNC($E$3,0)&amp;$F$4</f>
        <v>Mitigation Check 2: &gt; 2 AF/T:</v>
      </c>
      <c r="M435" s="11">
        <f aca="true" t="shared" si="273" ref="M435:W435">M429-M428</f>
        <v>0</v>
      </c>
      <c r="N435" s="11">
        <f t="shared" si="273"/>
        <v>0</v>
      </c>
      <c r="O435" s="11">
        <f t="shared" si="273"/>
        <v>0</v>
      </c>
      <c r="P435" s="11">
        <f t="shared" si="273"/>
        <v>0</v>
      </c>
      <c r="Q435" s="11">
        <f t="shared" si="273"/>
        <v>0</v>
      </c>
      <c r="R435" s="11">
        <f t="shared" si="273"/>
        <v>0</v>
      </c>
      <c r="S435" s="11">
        <f t="shared" si="273"/>
        <v>0</v>
      </c>
      <c r="T435" s="11">
        <f t="shared" si="273"/>
        <v>0</v>
      </c>
      <c r="U435" s="11">
        <f t="shared" si="273"/>
        <v>0</v>
      </c>
      <c r="V435" s="11">
        <f t="shared" si="273"/>
        <v>0</v>
      </c>
      <c r="W435" s="33">
        <f t="shared" si="273"/>
        <v>0</v>
      </c>
      <c r="X435"/>
      <c r="Y435"/>
      <c r="Z435" s="63"/>
      <c r="AA435" s="12" t="s">
        <v>30</v>
      </c>
      <c r="AB435" s="24">
        <f aca="true" t="shared" si="274" ref="AB435:AL435">IF(M435&gt;$E$3,1,0)</f>
        <v>0</v>
      </c>
      <c r="AC435" s="24">
        <f t="shared" si="274"/>
        <v>0</v>
      </c>
      <c r="AD435" s="24">
        <f t="shared" si="274"/>
        <v>0</v>
      </c>
      <c r="AE435" s="24">
        <f t="shared" si="274"/>
        <v>0</v>
      </c>
      <c r="AF435" s="24">
        <f t="shared" si="274"/>
        <v>0</v>
      </c>
      <c r="AG435" s="24">
        <f t="shared" si="274"/>
        <v>0</v>
      </c>
      <c r="AH435" s="24">
        <f t="shared" si="274"/>
        <v>0</v>
      </c>
      <c r="AI435" s="24">
        <f t="shared" si="274"/>
        <v>0</v>
      </c>
      <c r="AJ435" s="24">
        <f t="shared" si="274"/>
        <v>0</v>
      </c>
      <c r="AK435" s="24">
        <f t="shared" si="274"/>
        <v>0</v>
      </c>
      <c r="AL435" s="32">
        <f t="shared" si="274"/>
        <v>0</v>
      </c>
      <c r="AM435"/>
      <c r="AN435"/>
      <c r="AO435"/>
      <c r="AP435"/>
      <c r="AQ435"/>
      <c r="AR435"/>
      <c r="AS435"/>
      <c r="AT435"/>
    </row>
    <row r="436" spans="3:46" s="1" customFormat="1" ht="12.75">
      <c r="C436" s="18"/>
      <c r="D436" s="18"/>
      <c r="E436" s="18"/>
      <c r="F436" s="19"/>
      <c r="G436" s="19"/>
      <c r="H436" s="20"/>
      <c r="I436" s="63"/>
      <c r="J436" s="4"/>
      <c r="K436" s="10"/>
      <c r="L436" s="12" t="s">
        <v>85</v>
      </c>
      <c r="M436" s="23">
        <f>IF($X429=0,0,(M429/$X429))</f>
        <v>0</v>
      </c>
      <c r="N436" s="23">
        <f aca="true" t="shared" si="275" ref="N436:W436">IF($X429=0,0,(N429/$X429))</f>
        <v>0</v>
      </c>
      <c r="O436" s="23">
        <f t="shared" si="275"/>
        <v>0</v>
      </c>
      <c r="P436" s="23">
        <f t="shared" si="275"/>
        <v>0</v>
      </c>
      <c r="Q436" s="23">
        <f t="shared" si="275"/>
        <v>0</v>
      </c>
      <c r="R436" s="23">
        <f t="shared" si="275"/>
        <v>0</v>
      </c>
      <c r="S436" s="23">
        <f t="shared" si="275"/>
        <v>0</v>
      </c>
      <c r="T436" s="23">
        <f t="shared" si="275"/>
        <v>0</v>
      </c>
      <c r="U436" s="23">
        <f t="shared" si="275"/>
        <v>0</v>
      </c>
      <c r="V436" s="23">
        <f t="shared" si="275"/>
        <v>0</v>
      </c>
      <c r="W436" s="34">
        <f t="shared" si="275"/>
        <v>0</v>
      </c>
      <c r="X436"/>
      <c r="Y436"/>
      <c r="Z436" s="64"/>
      <c r="AA436" s="38" t="s">
        <v>30</v>
      </c>
      <c r="AB436" s="75">
        <f aca="true" t="shared" si="276" ref="AB436:AL436">IF(M436&gt;0.1,1,0)</f>
        <v>0</v>
      </c>
      <c r="AC436" s="75">
        <f t="shared" si="276"/>
        <v>0</v>
      </c>
      <c r="AD436" s="75">
        <f t="shared" si="276"/>
        <v>0</v>
      </c>
      <c r="AE436" s="75">
        <f t="shared" si="276"/>
        <v>0</v>
      </c>
      <c r="AF436" s="75">
        <f t="shared" si="276"/>
        <v>0</v>
      </c>
      <c r="AG436" s="75">
        <f t="shared" si="276"/>
        <v>0</v>
      </c>
      <c r="AH436" s="75">
        <f t="shared" si="276"/>
        <v>0</v>
      </c>
      <c r="AI436" s="75">
        <f t="shared" si="276"/>
        <v>0</v>
      </c>
      <c r="AJ436" s="75">
        <f t="shared" si="276"/>
        <v>0</v>
      </c>
      <c r="AK436" s="75">
        <f t="shared" si="276"/>
        <v>0</v>
      </c>
      <c r="AL436" s="76">
        <f t="shared" si="276"/>
        <v>0</v>
      </c>
      <c r="AM436"/>
      <c r="AN436"/>
      <c r="AO436"/>
      <c r="AP436"/>
      <c r="AQ436"/>
      <c r="AR436"/>
      <c r="AS436"/>
      <c r="AT436"/>
    </row>
    <row r="437" spans="3:46" s="1" customFormat="1" ht="12.75">
      <c r="C437" s="18"/>
      <c r="D437" s="18"/>
      <c r="E437" s="18"/>
      <c r="F437" s="19"/>
      <c r="G437" s="19"/>
      <c r="H437" s="20"/>
      <c r="I437" s="63"/>
      <c r="J437" s="4"/>
      <c r="K437" s="10"/>
      <c r="L437" s="12" t="s">
        <v>31</v>
      </c>
      <c r="M437" s="10" t="str">
        <f aca="true" t="shared" si="277" ref="M437:W437">IF(SUM(AB434,AB435,AB436)=3,"YES","NO")</f>
        <v>NO</v>
      </c>
      <c r="N437" s="10" t="str">
        <f t="shared" si="277"/>
        <v>NO</v>
      </c>
      <c r="O437" s="10" t="str">
        <f t="shared" si="277"/>
        <v>NO</v>
      </c>
      <c r="P437" s="10" t="str">
        <f t="shared" si="277"/>
        <v>NO</v>
      </c>
      <c r="Q437" s="10" t="str">
        <f t="shared" si="277"/>
        <v>NO</v>
      </c>
      <c r="R437" s="10" t="str">
        <f t="shared" si="277"/>
        <v>NO</v>
      </c>
      <c r="S437" s="10" t="str">
        <f t="shared" si="277"/>
        <v>NO</v>
      </c>
      <c r="T437" s="10" t="str">
        <f t="shared" si="277"/>
        <v>NO</v>
      </c>
      <c r="U437" s="10" t="str">
        <f t="shared" si="277"/>
        <v>NO</v>
      </c>
      <c r="V437" s="10" t="str">
        <f t="shared" si="277"/>
        <v>NO</v>
      </c>
      <c r="W437" s="35" t="str">
        <f t="shared" si="277"/>
        <v>NO</v>
      </c>
      <c r="X437"/>
      <c r="Y437"/>
      <c r="AM437"/>
      <c r="AN437"/>
      <c r="AO437"/>
      <c r="AP437"/>
      <c r="AQ437"/>
      <c r="AR437"/>
      <c r="AS437"/>
      <c r="AT437"/>
    </row>
    <row r="438" spans="3:46" s="1" customFormat="1" ht="12.75">
      <c r="C438" s="18"/>
      <c r="D438" s="18"/>
      <c r="E438" s="18"/>
      <c r="F438" s="19"/>
      <c r="G438" s="19"/>
      <c r="H438" s="20"/>
      <c r="I438" s="64"/>
      <c r="J438" s="36"/>
      <c r="K438" s="37"/>
      <c r="L438" s="38" t="s">
        <v>32</v>
      </c>
      <c r="M438" s="8">
        <f aca="true" t="shared" si="278" ref="M438:W438">M429-M428</f>
        <v>0</v>
      </c>
      <c r="N438" s="8">
        <f t="shared" si="278"/>
        <v>0</v>
      </c>
      <c r="O438" s="8">
        <f t="shared" si="278"/>
        <v>0</v>
      </c>
      <c r="P438" s="8">
        <f t="shared" si="278"/>
        <v>0</v>
      </c>
      <c r="Q438" s="8">
        <f t="shared" si="278"/>
        <v>0</v>
      </c>
      <c r="R438" s="8">
        <f t="shared" si="278"/>
        <v>0</v>
      </c>
      <c r="S438" s="8">
        <f t="shared" si="278"/>
        <v>0</v>
      </c>
      <c r="T438" s="8">
        <f t="shared" si="278"/>
        <v>0</v>
      </c>
      <c r="U438" s="8">
        <f t="shared" si="278"/>
        <v>0</v>
      </c>
      <c r="V438" s="8">
        <f t="shared" si="278"/>
        <v>0</v>
      </c>
      <c r="W438" s="39">
        <f t="shared" si="278"/>
        <v>0</v>
      </c>
      <c r="X438"/>
      <c r="Y438"/>
      <c r="AM438"/>
      <c r="AN438"/>
      <c r="AO438"/>
      <c r="AP438"/>
      <c r="AQ438"/>
      <c r="AR438"/>
      <c r="AS438"/>
      <c r="AT438"/>
    </row>
    <row r="439" spans="3:46" s="1" customFormat="1" ht="12.75">
      <c r="C439" s="18"/>
      <c r="D439" s="18"/>
      <c r="E439" s="18"/>
      <c r="F439" s="19"/>
      <c r="G439" s="19"/>
      <c r="H439" s="20"/>
      <c r="J439" s="18"/>
      <c r="L439" s="13"/>
      <c r="M439" s="7"/>
      <c r="N439" s="7"/>
      <c r="O439" s="7"/>
      <c r="P439" s="7"/>
      <c r="Q439" s="7"/>
      <c r="R439" s="7"/>
      <c r="S439" s="7"/>
      <c r="T439" s="7"/>
      <c r="U439" s="7"/>
      <c r="V439" s="7"/>
      <c r="W439" s="7"/>
      <c r="X439"/>
      <c r="Y439"/>
      <c r="AM439"/>
      <c r="AN439"/>
      <c r="AO439"/>
      <c r="AP439"/>
      <c r="AQ439"/>
      <c r="AR439"/>
      <c r="AS439"/>
      <c r="AT439"/>
    </row>
    <row r="440" spans="3:46" s="1" customFormat="1" ht="12.75">
      <c r="C440" s="18"/>
      <c r="D440" s="18"/>
      <c r="E440" s="18"/>
      <c r="F440" s="19"/>
      <c r="G440" s="19"/>
      <c r="H440" s="40" t="s">
        <v>34</v>
      </c>
      <c r="I440" s="62"/>
      <c r="J440" s="2"/>
      <c r="K440" s="2"/>
      <c r="L440" s="29" t="s">
        <v>84</v>
      </c>
      <c r="M440" s="30">
        <f>IF(M432=0,0,IF(M431=0,1,((M432/M431)-1)))</f>
        <v>0</v>
      </c>
      <c r="N440" s="30">
        <f aca="true" t="shared" si="279" ref="N440:W440">IF(N432=0,0,IF(N431=0,1,((N432/N431)-1)))</f>
        <v>0</v>
      </c>
      <c r="O440" s="30">
        <f t="shared" si="279"/>
        <v>0</v>
      </c>
      <c r="P440" s="30">
        <f t="shared" si="279"/>
        <v>0</v>
      </c>
      <c r="Q440" s="30">
        <f t="shared" si="279"/>
        <v>0</v>
      </c>
      <c r="R440" s="30">
        <f t="shared" si="279"/>
        <v>0</v>
      </c>
      <c r="S440" s="30">
        <f t="shared" si="279"/>
        <v>0</v>
      </c>
      <c r="T440" s="30">
        <f t="shared" si="279"/>
        <v>0</v>
      </c>
      <c r="U440" s="30">
        <f t="shared" si="279"/>
        <v>0</v>
      </c>
      <c r="V440" s="30">
        <f t="shared" si="279"/>
        <v>0</v>
      </c>
      <c r="W440" s="31">
        <f t="shared" si="279"/>
        <v>0</v>
      </c>
      <c r="X440" s="25"/>
      <c r="Y440" s="21"/>
      <c r="AM440"/>
      <c r="AN440"/>
      <c r="AO440"/>
      <c r="AP440"/>
      <c r="AQ440"/>
      <c r="AR440"/>
      <c r="AS440"/>
      <c r="AT440"/>
    </row>
    <row r="441" spans="3:46" s="1" customFormat="1" ht="12.75">
      <c r="C441" s="18"/>
      <c r="D441" s="18"/>
      <c r="E441" s="18"/>
      <c r="F441" s="19"/>
      <c r="G441" s="19"/>
      <c r="H441" s="20"/>
      <c r="I441" s="65"/>
      <c r="J441" s="4"/>
      <c r="K441" s="10"/>
      <c r="L441" s="13" t="str">
        <f>"Mitigation Check 2: &gt; "&amp;$E$3&amp;$F$4</f>
        <v>Mitigation Check 2: &gt; 2.01 AF/T:</v>
      </c>
      <c r="M441" s="11">
        <f>M432-M431</f>
        <v>0</v>
      </c>
      <c r="N441" s="11">
        <f aca="true" t="shared" si="280" ref="N441:W441">N432-N431</f>
        <v>0</v>
      </c>
      <c r="O441" s="11">
        <f t="shared" si="280"/>
        <v>0</v>
      </c>
      <c r="P441" s="11">
        <f t="shared" si="280"/>
        <v>0</v>
      </c>
      <c r="Q441" s="11">
        <f t="shared" si="280"/>
        <v>0</v>
      </c>
      <c r="R441" s="11">
        <f t="shared" si="280"/>
        <v>0</v>
      </c>
      <c r="S441" s="11">
        <f t="shared" si="280"/>
        <v>0</v>
      </c>
      <c r="T441" s="11">
        <f t="shared" si="280"/>
        <v>0</v>
      </c>
      <c r="U441" s="11">
        <f t="shared" si="280"/>
        <v>0</v>
      </c>
      <c r="V441" s="11">
        <f t="shared" si="280"/>
        <v>0</v>
      </c>
      <c r="W441" s="33">
        <f t="shared" si="280"/>
        <v>0</v>
      </c>
      <c r="X441" s="25"/>
      <c r="Y441" s="21"/>
      <c r="Z441" s="62"/>
      <c r="AA441" s="29" t="s">
        <v>30</v>
      </c>
      <c r="AB441" s="73">
        <f aca="true" t="shared" si="281" ref="AB441:AL441">IF(M440&gt;0.1,1,0)</f>
        <v>0</v>
      </c>
      <c r="AC441" s="73">
        <f t="shared" si="281"/>
        <v>0</v>
      </c>
      <c r="AD441" s="73">
        <f t="shared" si="281"/>
        <v>0</v>
      </c>
      <c r="AE441" s="73">
        <f t="shared" si="281"/>
        <v>0</v>
      </c>
      <c r="AF441" s="73">
        <f t="shared" si="281"/>
        <v>0</v>
      </c>
      <c r="AG441" s="73">
        <f t="shared" si="281"/>
        <v>0</v>
      </c>
      <c r="AH441" s="73">
        <f t="shared" si="281"/>
        <v>0</v>
      </c>
      <c r="AI441" s="73">
        <f t="shared" si="281"/>
        <v>0</v>
      </c>
      <c r="AJ441" s="73">
        <f t="shared" si="281"/>
        <v>0</v>
      </c>
      <c r="AK441" s="73">
        <f t="shared" si="281"/>
        <v>0</v>
      </c>
      <c r="AL441" s="74">
        <f t="shared" si="281"/>
        <v>0</v>
      </c>
      <c r="AM441"/>
      <c r="AN441"/>
      <c r="AO441"/>
      <c r="AP441"/>
      <c r="AQ441"/>
      <c r="AR441"/>
      <c r="AS441"/>
      <c r="AT441"/>
    </row>
    <row r="442" spans="3:46" s="1" customFormat="1" ht="12.75">
      <c r="C442" s="18"/>
      <c r="D442" s="18"/>
      <c r="E442" s="18"/>
      <c r="F442" s="19"/>
      <c r="G442" s="19"/>
      <c r="H442" s="20"/>
      <c r="I442" s="66"/>
      <c r="J442" s="47"/>
      <c r="K442" s="10"/>
      <c r="L442" s="12"/>
      <c r="M442" s="23"/>
      <c r="N442" s="23"/>
      <c r="O442" s="23"/>
      <c r="P442" s="23"/>
      <c r="Q442" s="23"/>
      <c r="R442" s="23"/>
      <c r="S442" s="23"/>
      <c r="T442" s="23"/>
      <c r="U442" s="23"/>
      <c r="V442" s="23"/>
      <c r="W442" s="34"/>
      <c r="X442" s="25"/>
      <c r="Y442" s="21"/>
      <c r="Z442" s="63"/>
      <c r="AA442" s="12" t="s">
        <v>30</v>
      </c>
      <c r="AB442" s="24">
        <f aca="true" t="shared" si="282" ref="AB442:AL442">IF(M441&gt;$E$3,1,0)</f>
        <v>0</v>
      </c>
      <c r="AC442" s="24">
        <f t="shared" si="282"/>
        <v>0</v>
      </c>
      <c r="AD442" s="24">
        <f t="shared" si="282"/>
        <v>0</v>
      </c>
      <c r="AE442" s="24">
        <f t="shared" si="282"/>
        <v>0</v>
      </c>
      <c r="AF442" s="24">
        <f t="shared" si="282"/>
        <v>0</v>
      </c>
      <c r="AG442" s="24">
        <f t="shared" si="282"/>
        <v>0</v>
      </c>
      <c r="AH442" s="24">
        <f t="shared" si="282"/>
        <v>0</v>
      </c>
      <c r="AI442" s="24">
        <f t="shared" si="282"/>
        <v>0</v>
      </c>
      <c r="AJ442" s="24">
        <f t="shared" si="282"/>
        <v>0</v>
      </c>
      <c r="AK442" s="24">
        <f t="shared" si="282"/>
        <v>0</v>
      </c>
      <c r="AL442" s="32">
        <f t="shared" si="282"/>
        <v>0</v>
      </c>
      <c r="AM442"/>
      <c r="AN442"/>
      <c r="AO442"/>
      <c r="AP442"/>
      <c r="AQ442"/>
      <c r="AR442"/>
      <c r="AS442"/>
      <c r="AT442"/>
    </row>
    <row r="443" spans="3:46" s="1" customFormat="1" ht="12.75">
      <c r="C443" s="18"/>
      <c r="D443" s="18"/>
      <c r="E443" s="18"/>
      <c r="F443" s="19"/>
      <c r="G443" s="19"/>
      <c r="H443" s="20"/>
      <c r="I443" s="65"/>
      <c r="J443" s="4"/>
      <c r="K443" s="10"/>
      <c r="L443" s="12" t="s">
        <v>31</v>
      </c>
      <c r="M443" s="10" t="str">
        <f aca="true" t="shared" si="283" ref="M443:W443">IF(SUM(AB441,AB442)=2,"YES","NO")</f>
        <v>NO</v>
      </c>
      <c r="N443" s="10" t="str">
        <f t="shared" si="283"/>
        <v>NO</v>
      </c>
      <c r="O443" s="10" t="str">
        <f t="shared" si="283"/>
        <v>NO</v>
      </c>
      <c r="P443" s="10" t="str">
        <f t="shared" si="283"/>
        <v>NO</v>
      </c>
      <c r="Q443" s="10" t="str">
        <f t="shared" si="283"/>
        <v>NO</v>
      </c>
      <c r="R443" s="10" t="str">
        <f t="shared" si="283"/>
        <v>NO</v>
      </c>
      <c r="S443" s="10" t="str">
        <f t="shared" si="283"/>
        <v>NO</v>
      </c>
      <c r="T443" s="10" t="str">
        <f t="shared" si="283"/>
        <v>NO</v>
      </c>
      <c r="U443" s="10" t="str">
        <f t="shared" si="283"/>
        <v>NO</v>
      </c>
      <c r="V443" s="10" t="str">
        <f t="shared" si="283"/>
        <v>NO</v>
      </c>
      <c r="W443" s="35" t="str">
        <f t="shared" si="283"/>
        <v>NO</v>
      </c>
      <c r="X443" s="25"/>
      <c r="Y443" s="21"/>
      <c r="Z443" s="64"/>
      <c r="AA443" s="38"/>
      <c r="AB443" s="75"/>
      <c r="AC443" s="75"/>
      <c r="AD443" s="75"/>
      <c r="AE443" s="75"/>
      <c r="AF443" s="75"/>
      <c r="AG443" s="75"/>
      <c r="AH443" s="75"/>
      <c r="AI443" s="75"/>
      <c r="AJ443" s="75"/>
      <c r="AK443" s="75"/>
      <c r="AL443" s="76"/>
      <c r="AM443"/>
      <c r="AN443"/>
      <c r="AO443"/>
      <c r="AP443"/>
      <c r="AQ443"/>
      <c r="AR443"/>
      <c r="AS443"/>
      <c r="AT443"/>
    </row>
    <row r="444" spans="3:46" s="1" customFormat="1" ht="12.75">
      <c r="C444" s="18"/>
      <c r="D444" s="18"/>
      <c r="E444" s="18"/>
      <c r="F444" s="19"/>
      <c r="G444" s="19"/>
      <c r="H444" s="20"/>
      <c r="I444" s="67"/>
      <c r="J444" s="36"/>
      <c r="K444" s="37"/>
      <c r="L444" s="38" t="s">
        <v>32</v>
      </c>
      <c r="M444" s="8">
        <f>M432-M431</f>
        <v>0</v>
      </c>
      <c r="N444" s="8">
        <f aca="true" t="shared" si="284" ref="N444:W444">N432-N431</f>
        <v>0</v>
      </c>
      <c r="O444" s="8">
        <f t="shared" si="284"/>
        <v>0</v>
      </c>
      <c r="P444" s="8">
        <f t="shared" si="284"/>
        <v>0</v>
      </c>
      <c r="Q444" s="8">
        <f t="shared" si="284"/>
        <v>0</v>
      </c>
      <c r="R444" s="8">
        <f t="shared" si="284"/>
        <v>0</v>
      </c>
      <c r="S444" s="8">
        <f t="shared" si="284"/>
        <v>0</v>
      </c>
      <c r="T444" s="8">
        <f t="shared" si="284"/>
        <v>0</v>
      </c>
      <c r="U444" s="8">
        <f t="shared" si="284"/>
        <v>0</v>
      </c>
      <c r="V444" s="8">
        <f t="shared" si="284"/>
        <v>0</v>
      </c>
      <c r="W444" s="39">
        <f t="shared" si="284"/>
        <v>0</v>
      </c>
      <c r="X444" s="25"/>
      <c r="Y444" s="21"/>
      <c r="AM444"/>
      <c r="AN444"/>
      <c r="AO444"/>
      <c r="AP444"/>
      <c r="AQ444"/>
      <c r="AR444"/>
      <c r="AS444"/>
      <c r="AT444"/>
    </row>
    <row r="445" spans="3:46" s="1" customFormat="1" ht="12.75">
      <c r="C445" s="18"/>
      <c r="D445" s="18"/>
      <c r="E445" s="18"/>
      <c r="F445" s="19"/>
      <c r="G445" s="19"/>
      <c r="H445" s="20"/>
      <c r="I445" s="4"/>
      <c r="J445" s="4"/>
      <c r="K445" s="10"/>
      <c r="L445" s="12"/>
      <c r="M445" s="11"/>
      <c r="N445" s="11"/>
      <c r="O445" s="11"/>
      <c r="P445" s="11"/>
      <c r="Q445" s="11"/>
      <c r="R445" s="11"/>
      <c r="S445" s="11"/>
      <c r="T445" s="11"/>
      <c r="U445" s="11"/>
      <c r="V445" s="11"/>
      <c r="W445" s="11"/>
      <c r="X445" s="25"/>
      <c r="Y445" s="21"/>
      <c r="AM445"/>
      <c r="AN445"/>
      <c r="AO445"/>
      <c r="AP445"/>
      <c r="AQ445"/>
      <c r="AR445"/>
      <c r="AS445"/>
      <c r="AT445"/>
    </row>
    <row r="446" spans="3:46" s="1" customFormat="1" ht="12.75">
      <c r="C446" s="18"/>
      <c r="D446" s="18"/>
      <c r="E446" s="18"/>
      <c r="F446" s="19"/>
      <c r="G446" s="19"/>
      <c r="H446" s="20"/>
      <c r="I446" s="4"/>
      <c r="J446" s="4"/>
      <c r="K446" s="10"/>
      <c r="L446" s="12"/>
      <c r="M446" s="11"/>
      <c r="N446" s="11"/>
      <c r="O446" s="11"/>
      <c r="P446" s="11"/>
      <c r="Q446" s="11"/>
      <c r="R446" s="11"/>
      <c r="S446" s="11"/>
      <c r="T446" s="11"/>
      <c r="U446" s="11"/>
      <c r="V446" s="11"/>
      <c r="W446" s="11"/>
      <c r="X446" s="25"/>
      <c r="Y446" s="21"/>
      <c r="AM446"/>
      <c r="AN446"/>
      <c r="AO446"/>
      <c r="AP446"/>
      <c r="AQ446"/>
      <c r="AR446"/>
      <c r="AS446"/>
      <c r="AT446"/>
    </row>
    <row r="447" spans="3:37" ht="12.75">
      <c r="C447" s="18"/>
      <c r="D447" s="18"/>
      <c r="E447" s="19"/>
      <c r="F447" s="19"/>
      <c r="G447" s="20"/>
      <c r="H447" s="18"/>
      <c r="I447" s="18"/>
      <c r="J447" s="10"/>
      <c r="K447" s="12"/>
      <c r="L447" s="141"/>
      <c r="M447" s="11"/>
      <c r="N447" s="11"/>
      <c r="O447" s="11"/>
      <c r="P447" s="11"/>
      <c r="Q447" s="11"/>
      <c r="R447" s="11"/>
      <c r="S447" s="11"/>
      <c r="T447" s="11"/>
      <c r="U447" s="11"/>
      <c r="V447" s="11"/>
      <c r="W447" s="25"/>
      <c r="X447" s="21"/>
      <c r="Y447" s="1"/>
      <c r="Z447" s="1"/>
      <c r="AA447" s="1"/>
      <c r="AB447" s="1"/>
      <c r="AC447" s="1"/>
      <c r="AD447" s="1"/>
      <c r="AE447" s="1"/>
      <c r="AF447" s="1"/>
      <c r="AG447" s="1"/>
      <c r="AH447" s="1"/>
      <c r="AI447" s="1"/>
      <c r="AJ447" s="1"/>
      <c r="AK447" s="1"/>
    </row>
    <row r="448" spans="3:37" ht="15.75">
      <c r="C448" s="57" t="s">
        <v>55</v>
      </c>
      <c r="D448" s="49"/>
      <c r="E448" s="50"/>
      <c r="F448" s="50"/>
      <c r="G448" s="51"/>
      <c r="H448" s="49"/>
      <c r="I448" s="49"/>
      <c r="J448" s="53"/>
      <c r="K448" s="54"/>
      <c r="L448" s="142"/>
      <c r="M448" s="52"/>
      <c r="N448" s="52"/>
      <c r="O448" s="52"/>
      <c r="P448" s="52"/>
      <c r="Q448" s="52"/>
      <c r="R448" s="52"/>
      <c r="S448" s="52"/>
      <c r="T448" s="52"/>
      <c r="U448" s="52"/>
      <c r="V448" s="52"/>
      <c r="W448" s="55"/>
      <c r="X448" s="56"/>
      <c r="Y448" s="1"/>
      <c r="Z448" s="1"/>
      <c r="AA448" s="1"/>
      <c r="AB448" s="1"/>
      <c r="AC448" s="1"/>
      <c r="AD448" s="1"/>
      <c r="AE448" s="1"/>
      <c r="AF448" s="1"/>
      <c r="AG448" s="1"/>
      <c r="AH448" s="1"/>
      <c r="AI448" s="1"/>
      <c r="AJ448" s="1"/>
      <c r="AK448" s="1"/>
    </row>
    <row r="449" spans="3:37" ht="15.75">
      <c r="C449" s="59"/>
      <c r="D449" s="18"/>
      <c r="E449" s="19"/>
      <c r="F449" s="19"/>
      <c r="G449" s="20"/>
      <c r="H449" s="18"/>
      <c r="I449" s="18"/>
      <c r="J449" s="4"/>
      <c r="K449" s="47"/>
      <c r="L449" s="143"/>
      <c r="M449" s="48"/>
      <c r="N449" s="48"/>
      <c r="O449" s="48"/>
      <c r="P449" s="48"/>
      <c r="Q449" s="48"/>
      <c r="R449" s="48"/>
      <c r="S449" s="48"/>
      <c r="T449" s="48"/>
      <c r="U449" s="48"/>
      <c r="V449" s="48"/>
      <c r="W449" s="25"/>
      <c r="X449" s="60"/>
      <c r="Y449" s="1"/>
      <c r="Z449" s="1"/>
      <c r="AA449" s="1"/>
      <c r="AB449" s="1"/>
      <c r="AC449" s="1"/>
      <c r="AD449" s="1"/>
      <c r="AE449" s="1"/>
      <c r="AF449" s="1"/>
      <c r="AG449" s="1"/>
      <c r="AH449" s="1"/>
      <c r="AI449" s="1"/>
      <c r="AJ449" s="1"/>
      <c r="AK449" s="1"/>
    </row>
    <row r="450" spans="3:38" ht="12.75">
      <c r="C450" s="18"/>
      <c r="D450" s="18"/>
      <c r="E450" s="19"/>
      <c r="F450" s="19"/>
      <c r="G450" s="20"/>
      <c r="H450" s="20"/>
      <c r="I450" s="18"/>
      <c r="J450" s="18"/>
      <c r="K450" s="10"/>
      <c r="L450" s="12"/>
      <c r="M450" s="58" t="s">
        <v>39</v>
      </c>
      <c r="N450" s="11"/>
      <c r="O450" s="11"/>
      <c r="P450" s="11"/>
      <c r="Q450" s="11"/>
      <c r="R450" s="11"/>
      <c r="S450" s="11"/>
      <c r="T450" s="11"/>
      <c r="U450" s="11"/>
      <c r="V450" s="11"/>
      <c r="W450" s="11"/>
      <c r="X450" s="25"/>
      <c r="Y450" s="21"/>
      <c r="Z450" s="1"/>
      <c r="AA450" s="1"/>
      <c r="AB450" s="1"/>
      <c r="AC450" s="1"/>
      <c r="AD450" s="1"/>
      <c r="AE450" s="1"/>
      <c r="AF450" s="1"/>
      <c r="AG450" s="1"/>
      <c r="AH450" s="1"/>
      <c r="AI450" s="1"/>
      <c r="AJ450" s="1"/>
      <c r="AK450" s="1"/>
      <c r="AL450" s="1"/>
    </row>
    <row r="451" spans="3:38" ht="12.75">
      <c r="C451" s="18"/>
      <c r="D451" s="18"/>
      <c r="E451" s="19"/>
      <c r="F451" s="19"/>
      <c r="G451" s="20"/>
      <c r="H451" s="20"/>
      <c r="I451" s="18"/>
      <c r="J451" s="18"/>
      <c r="K451" s="10"/>
      <c r="L451" s="12"/>
      <c r="M451" s="9" t="str">
        <f>"Impact by Reach (AF/"&amp;$F$3</f>
        <v>Impact by Reach (AF/Trimester)</v>
      </c>
      <c r="N451" s="11"/>
      <c r="O451" s="11"/>
      <c r="P451" s="11"/>
      <c r="Q451" s="11"/>
      <c r="R451" s="11"/>
      <c r="S451" s="11"/>
      <c r="T451" s="11"/>
      <c r="U451" s="11"/>
      <c r="V451" s="11"/>
      <c r="W451" s="11"/>
      <c r="X451" s="25"/>
      <c r="Y451" s="21"/>
      <c r="Z451" s="1"/>
      <c r="AA451" s="1"/>
      <c r="AB451" s="1"/>
      <c r="AC451" s="1"/>
      <c r="AD451" s="1"/>
      <c r="AE451" s="1"/>
      <c r="AF451" s="1"/>
      <c r="AG451" s="1"/>
      <c r="AH451" s="1"/>
      <c r="AI451" s="1"/>
      <c r="AJ451" s="1"/>
      <c r="AK451" s="1"/>
      <c r="AL451" s="1"/>
    </row>
    <row r="452" spans="3:38" ht="12.75">
      <c r="C452" s="18"/>
      <c r="D452" s="18"/>
      <c r="E452" s="19"/>
      <c r="F452" s="19"/>
      <c r="G452" s="20"/>
      <c r="H452" s="20"/>
      <c r="I452" s="18"/>
      <c r="J452" s="18"/>
      <c r="K452" s="10"/>
      <c r="L452" s="12"/>
      <c r="M452" s="2" t="s">
        <v>12</v>
      </c>
      <c r="N452" s="2" t="s">
        <v>13</v>
      </c>
      <c r="O452" s="2" t="s">
        <v>14</v>
      </c>
      <c r="P452" s="2" t="s">
        <v>15</v>
      </c>
      <c r="Q452" s="2" t="s">
        <v>16</v>
      </c>
      <c r="R452" s="2" t="s">
        <v>17</v>
      </c>
      <c r="S452" s="2" t="s">
        <v>18</v>
      </c>
      <c r="T452" s="2" t="s">
        <v>19</v>
      </c>
      <c r="U452" s="2" t="s">
        <v>20</v>
      </c>
      <c r="V452" s="2" t="s">
        <v>21</v>
      </c>
      <c r="W452" s="2" t="s">
        <v>22</v>
      </c>
      <c r="X452" s="25"/>
      <c r="Y452" s="21"/>
      <c r="Z452" s="1"/>
      <c r="AA452" s="1"/>
      <c r="AB452" s="1"/>
      <c r="AC452" s="1"/>
      <c r="AD452" s="1"/>
      <c r="AE452" s="1"/>
      <c r="AF452" s="1"/>
      <c r="AG452" s="1"/>
      <c r="AH452" s="1"/>
      <c r="AI452" s="1"/>
      <c r="AJ452" s="1"/>
      <c r="AK452" s="1"/>
      <c r="AL452" s="1"/>
    </row>
    <row r="453" spans="3:39" ht="13.5" thickBot="1">
      <c r="C453" s="18"/>
      <c r="D453" s="18"/>
      <c r="E453" s="19"/>
      <c r="F453" s="19"/>
      <c r="G453" s="20"/>
      <c r="H453" s="20"/>
      <c r="I453" s="18"/>
      <c r="J453" s="18"/>
      <c r="K453" s="10"/>
      <c r="L453" s="12"/>
      <c r="M453" s="3" t="s">
        <v>23</v>
      </c>
      <c r="N453" s="3" t="s">
        <v>24</v>
      </c>
      <c r="O453" s="3" t="s">
        <v>25</v>
      </c>
      <c r="P453" s="3" t="s">
        <v>26</v>
      </c>
      <c r="Q453" s="3" t="s">
        <v>27</v>
      </c>
      <c r="R453" s="3" t="s">
        <v>28</v>
      </c>
      <c r="S453" s="3" t="s">
        <v>19</v>
      </c>
      <c r="T453" s="3"/>
      <c r="U453" s="3" t="s">
        <v>21</v>
      </c>
      <c r="V453" s="3"/>
      <c r="W453" s="3" t="s">
        <v>29</v>
      </c>
      <c r="X453" s="25"/>
      <c r="Y453" s="21"/>
      <c r="Z453" s="1"/>
      <c r="AA453" s="1"/>
      <c r="AB453" s="146" t="s">
        <v>83</v>
      </c>
      <c r="AC453" s="1"/>
      <c r="AD453" s="1"/>
      <c r="AE453" s="1"/>
      <c r="AF453" s="1"/>
      <c r="AG453" s="1"/>
      <c r="AH453" s="1"/>
      <c r="AI453" s="1"/>
      <c r="AJ453" s="1"/>
      <c r="AK453" s="1"/>
      <c r="AL453" s="1"/>
      <c r="AM453" t="s">
        <v>86</v>
      </c>
    </row>
    <row r="454" spans="3:49" ht="13.5" thickTop="1">
      <c r="C454" s="18"/>
      <c r="D454" s="18"/>
      <c r="E454" s="19"/>
      <c r="F454" s="19"/>
      <c r="G454" s="20"/>
      <c r="H454" s="20"/>
      <c r="I454" s="18"/>
      <c r="J454" s="18"/>
      <c r="K454" s="10"/>
      <c r="L454" s="12">
        <v>1</v>
      </c>
      <c r="M454" s="11">
        <f>M24</f>
        <v>3.684910297393799</v>
      </c>
      <c r="N454" s="11">
        <f aca="true" t="shared" si="285" ref="N454:W454">N24</f>
        <v>5.825409889221191</v>
      </c>
      <c r="O454" s="11">
        <f t="shared" si="285"/>
        <v>20.255449295043945</v>
      </c>
      <c r="P454" s="11">
        <f t="shared" si="285"/>
        <v>21.86343765258789</v>
      </c>
      <c r="Q454" s="11">
        <f t="shared" si="285"/>
        <v>0.5260728001594543</v>
      </c>
      <c r="R454" s="11">
        <f t="shared" si="285"/>
        <v>0.5381599068641663</v>
      </c>
      <c r="S454" s="11">
        <f t="shared" si="285"/>
        <v>0.2075236737728119</v>
      </c>
      <c r="T454" s="11">
        <f t="shared" si="285"/>
        <v>0.13159269094467163</v>
      </c>
      <c r="U454" s="11">
        <f t="shared" si="285"/>
        <v>0.014474115334451199</v>
      </c>
      <c r="V454" s="11">
        <f t="shared" si="285"/>
        <v>0.12473485618829727</v>
      </c>
      <c r="W454" s="11">
        <f t="shared" si="285"/>
        <v>0.004763452801853418</v>
      </c>
      <c r="X454" s="25"/>
      <c r="Z454" s="10"/>
      <c r="AA454" s="126">
        <f aca="true" t="shared" si="286" ref="AA454:AA472">L454</f>
        <v>1</v>
      </c>
      <c r="AB454" s="62">
        <f>IF(M454&lt;0,1,(IF(SUM(AB20:AB22)=3,1,0)))</f>
        <v>0</v>
      </c>
      <c r="AC454" s="2">
        <f aca="true" t="shared" si="287" ref="AC454:AL454">IF(N454&lt;0,1,(IF(SUM(AC20:AC22)=3,1,0)))</f>
        <v>1</v>
      </c>
      <c r="AD454" s="2">
        <f t="shared" si="287"/>
        <v>1</v>
      </c>
      <c r="AE454" s="2">
        <f t="shared" si="287"/>
        <v>1</v>
      </c>
      <c r="AF454" s="2">
        <f t="shared" si="287"/>
        <v>0</v>
      </c>
      <c r="AG454" s="2">
        <f t="shared" si="287"/>
        <v>0</v>
      </c>
      <c r="AH454" s="2">
        <f t="shared" si="287"/>
        <v>0</v>
      </c>
      <c r="AI454" s="2">
        <f t="shared" si="287"/>
        <v>0</v>
      </c>
      <c r="AJ454" s="2">
        <f t="shared" si="287"/>
        <v>0</v>
      </c>
      <c r="AK454" s="2">
        <f t="shared" si="287"/>
        <v>0</v>
      </c>
      <c r="AL454" s="2">
        <f t="shared" si="287"/>
        <v>0</v>
      </c>
      <c r="AM454" s="127">
        <f aca="true" t="shared" si="288" ref="AM454:AM472">IF(AB454=1,M454,0)</f>
        <v>0</v>
      </c>
      <c r="AN454" s="128">
        <f aca="true" t="shared" si="289" ref="AN454:AW469">IF(AC454=1,N454,0)</f>
        <v>5.825409889221191</v>
      </c>
      <c r="AO454" s="128">
        <f t="shared" si="289"/>
        <v>20.255449295043945</v>
      </c>
      <c r="AP454" s="128">
        <f t="shared" si="289"/>
        <v>21.86343765258789</v>
      </c>
      <c r="AQ454" s="128">
        <f t="shared" si="289"/>
        <v>0</v>
      </c>
      <c r="AR454" s="128">
        <f t="shared" si="289"/>
        <v>0</v>
      </c>
      <c r="AS454" s="128">
        <f t="shared" si="289"/>
        <v>0</v>
      </c>
      <c r="AT454" s="128">
        <f t="shared" si="289"/>
        <v>0</v>
      </c>
      <c r="AU454" s="128">
        <f t="shared" si="289"/>
        <v>0</v>
      </c>
      <c r="AV454" s="128">
        <f t="shared" si="289"/>
        <v>0</v>
      </c>
      <c r="AW454" s="129">
        <f t="shared" si="289"/>
        <v>0</v>
      </c>
    </row>
    <row r="455" spans="3:49" ht="12.75">
      <c r="C455" s="18"/>
      <c r="D455" s="18"/>
      <c r="E455" s="19"/>
      <c r="F455" s="19"/>
      <c r="G455" s="20"/>
      <c r="H455" s="20"/>
      <c r="I455" s="18"/>
      <c r="J455" s="18"/>
      <c r="K455" s="10"/>
      <c r="L455" s="12">
        <v>2</v>
      </c>
      <c r="M455" s="11">
        <f aca="true" t="shared" si="290" ref="M455:W455">M47</f>
        <v>0</v>
      </c>
      <c r="N455" s="11">
        <f t="shared" si="290"/>
        <v>0</v>
      </c>
      <c r="O455" s="11">
        <f t="shared" si="290"/>
        <v>0</v>
      </c>
      <c r="P455" s="11">
        <f t="shared" si="290"/>
        <v>0</v>
      </c>
      <c r="Q455" s="11">
        <f t="shared" si="290"/>
        <v>0</v>
      </c>
      <c r="R455" s="11">
        <f t="shared" si="290"/>
        <v>0</v>
      </c>
      <c r="S455" s="11">
        <f t="shared" si="290"/>
        <v>0</v>
      </c>
      <c r="T455" s="11">
        <f t="shared" si="290"/>
        <v>0</v>
      </c>
      <c r="U455" s="11">
        <f t="shared" si="290"/>
        <v>0</v>
      </c>
      <c r="V455" s="11">
        <f t="shared" si="290"/>
        <v>0</v>
      </c>
      <c r="W455" s="11">
        <f t="shared" si="290"/>
        <v>0</v>
      </c>
      <c r="X455" s="25"/>
      <c r="Z455" s="10"/>
      <c r="AA455" s="126">
        <f t="shared" si="286"/>
        <v>2</v>
      </c>
      <c r="AB455" s="63">
        <f>IF(M455&lt;0,1,(IF(SUM(AB43:AB45)=3,1,0)))</f>
        <v>0</v>
      </c>
      <c r="AC455" s="10">
        <f aca="true" t="shared" si="291" ref="AC455:AL455">IF(N455&lt;0,1,(IF(SUM(AC43:AC45)=3,1,0)))</f>
        <v>0</v>
      </c>
      <c r="AD455" s="10">
        <f t="shared" si="291"/>
        <v>0</v>
      </c>
      <c r="AE455" s="10">
        <f t="shared" si="291"/>
        <v>0</v>
      </c>
      <c r="AF455" s="10">
        <f t="shared" si="291"/>
        <v>0</v>
      </c>
      <c r="AG455" s="10">
        <f t="shared" si="291"/>
        <v>0</v>
      </c>
      <c r="AH455" s="10">
        <f t="shared" si="291"/>
        <v>0</v>
      </c>
      <c r="AI455" s="10">
        <f t="shared" si="291"/>
        <v>0</v>
      </c>
      <c r="AJ455" s="10">
        <f t="shared" si="291"/>
        <v>0</v>
      </c>
      <c r="AK455" s="10">
        <f t="shared" si="291"/>
        <v>0</v>
      </c>
      <c r="AL455" s="10">
        <f t="shared" si="291"/>
        <v>0</v>
      </c>
      <c r="AM455" s="130">
        <f t="shared" si="288"/>
        <v>0</v>
      </c>
      <c r="AN455" s="11">
        <f t="shared" si="289"/>
        <v>0</v>
      </c>
      <c r="AO455" s="11">
        <f t="shared" si="289"/>
        <v>0</v>
      </c>
      <c r="AP455" s="11">
        <f t="shared" si="289"/>
        <v>0</v>
      </c>
      <c r="AQ455" s="11">
        <f t="shared" si="289"/>
        <v>0</v>
      </c>
      <c r="AR455" s="11">
        <f t="shared" si="289"/>
        <v>0</v>
      </c>
      <c r="AS455" s="11">
        <f t="shared" si="289"/>
        <v>0</v>
      </c>
      <c r="AT455" s="11">
        <f t="shared" si="289"/>
        <v>0</v>
      </c>
      <c r="AU455" s="11">
        <f t="shared" si="289"/>
        <v>0</v>
      </c>
      <c r="AV455" s="11">
        <f t="shared" si="289"/>
        <v>0</v>
      </c>
      <c r="AW455" s="33">
        <f t="shared" si="289"/>
        <v>0</v>
      </c>
    </row>
    <row r="456" spans="3:49" ht="12.75">
      <c r="C456" s="18"/>
      <c r="D456" s="18"/>
      <c r="E456" s="19"/>
      <c r="F456" s="19"/>
      <c r="G456" s="20"/>
      <c r="H456" s="20"/>
      <c r="I456" s="18"/>
      <c r="J456" s="18"/>
      <c r="K456" s="10"/>
      <c r="L456" s="12">
        <v>3</v>
      </c>
      <c r="M456" s="11">
        <f>M70</f>
        <v>0</v>
      </c>
      <c r="N456" s="11">
        <f aca="true" t="shared" si="292" ref="N456:W456">N70</f>
        <v>0</v>
      </c>
      <c r="O456" s="11">
        <f t="shared" si="292"/>
        <v>0</v>
      </c>
      <c r="P456" s="11">
        <f t="shared" si="292"/>
        <v>0</v>
      </c>
      <c r="Q456" s="11">
        <f t="shared" si="292"/>
        <v>0</v>
      </c>
      <c r="R456" s="11">
        <f t="shared" si="292"/>
        <v>0</v>
      </c>
      <c r="S456" s="11">
        <f t="shared" si="292"/>
        <v>0</v>
      </c>
      <c r="T456" s="11">
        <f t="shared" si="292"/>
        <v>0</v>
      </c>
      <c r="U456" s="11">
        <f t="shared" si="292"/>
        <v>0</v>
      </c>
      <c r="V456" s="11">
        <f t="shared" si="292"/>
        <v>0</v>
      </c>
      <c r="W456" s="11">
        <f t="shared" si="292"/>
        <v>0</v>
      </c>
      <c r="X456" s="25"/>
      <c r="Z456" s="10"/>
      <c r="AA456" s="126">
        <f t="shared" si="286"/>
        <v>3</v>
      </c>
      <c r="AB456" s="63">
        <f>IF(M456&lt;0,1,(IF(SUM(AB66:AB68)=3,1,0)))</f>
        <v>0</v>
      </c>
      <c r="AC456" s="10">
        <f aca="true" t="shared" si="293" ref="AC456:AL456">IF(N456&lt;0,1,(IF(SUM(AC66:AC68)=3,1,0)))</f>
        <v>0</v>
      </c>
      <c r="AD456" s="10">
        <f t="shared" si="293"/>
        <v>0</v>
      </c>
      <c r="AE456" s="10">
        <f t="shared" si="293"/>
        <v>0</v>
      </c>
      <c r="AF456" s="10">
        <f t="shared" si="293"/>
        <v>0</v>
      </c>
      <c r="AG456" s="10">
        <f t="shared" si="293"/>
        <v>0</v>
      </c>
      <c r="AH456" s="10">
        <f t="shared" si="293"/>
        <v>0</v>
      </c>
      <c r="AI456" s="10">
        <f t="shared" si="293"/>
        <v>0</v>
      </c>
      <c r="AJ456" s="10">
        <f t="shared" si="293"/>
        <v>0</v>
      </c>
      <c r="AK456" s="10">
        <f t="shared" si="293"/>
        <v>0</v>
      </c>
      <c r="AL456" s="10">
        <f t="shared" si="293"/>
        <v>0</v>
      </c>
      <c r="AM456" s="130">
        <f t="shared" si="288"/>
        <v>0</v>
      </c>
      <c r="AN456" s="11">
        <f t="shared" si="289"/>
        <v>0</v>
      </c>
      <c r="AO456" s="11">
        <f t="shared" si="289"/>
        <v>0</v>
      </c>
      <c r="AP456" s="11">
        <f t="shared" si="289"/>
        <v>0</v>
      </c>
      <c r="AQ456" s="11">
        <f t="shared" si="289"/>
        <v>0</v>
      </c>
      <c r="AR456" s="11">
        <f t="shared" si="289"/>
        <v>0</v>
      </c>
      <c r="AS456" s="11">
        <f t="shared" si="289"/>
        <v>0</v>
      </c>
      <c r="AT456" s="11">
        <f t="shared" si="289"/>
        <v>0</v>
      </c>
      <c r="AU456" s="11">
        <f t="shared" si="289"/>
        <v>0</v>
      </c>
      <c r="AV456" s="11">
        <f t="shared" si="289"/>
        <v>0</v>
      </c>
      <c r="AW456" s="33">
        <f t="shared" si="289"/>
        <v>0</v>
      </c>
    </row>
    <row r="457" spans="3:49" ht="12.75">
      <c r="C457" s="18"/>
      <c r="D457" s="18"/>
      <c r="E457" s="19"/>
      <c r="F457" s="19"/>
      <c r="G457" s="20"/>
      <c r="H457" s="20"/>
      <c r="I457" s="18"/>
      <c r="J457" s="18"/>
      <c r="K457" s="10"/>
      <c r="L457" s="12">
        <v>4</v>
      </c>
      <c r="M457" s="11">
        <f>M93</f>
        <v>0</v>
      </c>
      <c r="N457" s="11">
        <f aca="true" t="shared" si="294" ref="N457:W457">N93</f>
        <v>0</v>
      </c>
      <c r="O457" s="11">
        <f t="shared" si="294"/>
        <v>0</v>
      </c>
      <c r="P457" s="11">
        <f t="shared" si="294"/>
        <v>0</v>
      </c>
      <c r="Q457" s="11">
        <f t="shared" si="294"/>
        <v>0</v>
      </c>
      <c r="R457" s="11">
        <f t="shared" si="294"/>
        <v>0</v>
      </c>
      <c r="S457" s="11">
        <f t="shared" si="294"/>
        <v>0</v>
      </c>
      <c r="T457" s="11">
        <f t="shared" si="294"/>
        <v>0</v>
      </c>
      <c r="U457" s="11">
        <f t="shared" si="294"/>
        <v>0</v>
      </c>
      <c r="V457" s="11">
        <f t="shared" si="294"/>
        <v>0</v>
      </c>
      <c r="W457" s="11">
        <f t="shared" si="294"/>
        <v>0</v>
      </c>
      <c r="X457" s="25"/>
      <c r="Z457" s="10"/>
      <c r="AA457" s="126">
        <f t="shared" si="286"/>
        <v>4</v>
      </c>
      <c r="AB457" s="63">
        <f>IF(M457&lt;0,1,(IF(SUM(AB89:AB91)=3,1,0)))</f>
        <v>0</v>
      </c>
      <c r="AC457" s="10">
        <f aca="true" t="shared" si="295" ref="AC457:AL457">IF(N457&lt;0,1,(IF(SUM(AC89:AC91)=3,1,0)))</f>
        <v>0</v>
      </c>
      <c r="AD457" s="10">
        <f t="shared" si="295"/>
        <v>0</v>
      </c>
      <c r="AE457" s="10">
        <f t="shared" si="295"/>
        <v>0</v>
      </c>
      <c r="AF457" s="10">
        <f t="shared" si="295"/>
        <v>0</v>
      </c>
      <c r="AG457" s="10">
        <f t="shared" si="295"/>
        <v>0</v>
      </c>
      <c r="AH457" s="10">
        <f t="shared" si="295"/>
        <v>0</v>
      </c>
      <c r="AI457" s="10">
        <f t="shared" si="295"/>
        <v>0</v>
      </c>
      <c r="AJ457" s="10">
        <f t="shared" si="295"/>
        <v>0</v>
      </c>
      <c r="AK457" s="10">
        <f t="shared" si="295"/>
        <v>0</v>
      </c>
      <c r="AL457" s="10">
        <f t="shared" si="295"/>
        <v>0</v>
      </c>
      <c r="AM457" s="130">
        <f t="shared" si="288"/>
        <v>0</v>
      </c>
      <c r="AN457" s="11">
        <f t="shared" si="289"/>
        <v>0</v>
      </c>
      <c r="AO457" s="11">
        <f t="shared" si="289"/>
        <v>0</v>
      </c>
      <c r="AP457" s="11">
        <f t="shared" si="289"/>
        <v>0</v>
      </c>
      <c r="AQ457" s="11">
        <f t="shared" si="289"/>
        <v>0</v>
      </c>
      <c r="AR457" s="11">
        <f t="shared" si="289"/>
        <v>0</v>
      </c>
      <c r="AS457" s="11">
        <f t="shared" si="289"/>
        <v>0</v>
      </c>
      <c r="AT457" s="11">
        <f t="shared" si="289"/>
        <v>0</v>
      </c>
      <c r="AU457" s="11">
        <f t="shared" si="289"/>
        <v>0</v>
      </c>
      <c r="AV457" s="11">
        <f t="shared" si="289"/>
        <v>0</v>
      </c>
      <c r="AW457" s="33">
        <f t="shared" si="289"/>
        <v>0</v>
      </c>
    </row>
    <row r="458" spans="3:49" ht="12.75">
      <c r="C458" s="18"/>
      <c r="D458" s="18"/>
      <c r="E458" s="19"/>
      <c r="F458" s="19"/>
      <c r="G458" s="20"/>
      <c r="H458" s="20"/>
      <c r="I458" s="18"/>
      <c r="J458" s="18"/>
      <c r="K458" s="10"/>
      <c r="L458" s="12">
        <v>5</v>
      </c>
      <c r="M458" s="11">
        <f>M116</f>
        <v>0</v>
      </c>
      <c r="N458" s="11">
        <f aca="true" t="shared" si="296" ref="N458:W458">N116</f>
        <v>0</v>
      </c>
      <c r="O458" s="11">
        <f t="shared" si="296"/>
        <v>0</v>
      </c>
      <c r="P458" s="11">
        <f t="shared" si="296"/>
        <v>0</v>
      </c>
      <c r="Q458" s="11">
        <f t="shared" si="296"/>
        <v>0</v>
      </c>
      <c r="R458" s="11">
        <f t="shared" si="296"/>
        <v>0</v>
      </c>
      <c r="S458" s="11">
        <f t="shared" si="296"/>
        <v>0</v>
      </c>
      <c r="T458" s="11">
        <f t="shared" si="296"/>
        <v>0</v>
      </c>
      <c r="U458" s="11">
        <f t="shared" si="296"/>
        <v>0</v>
      </c>
      <c r="V458" s="11">
        <f t="shared" si="296"/>
        <v>0</v>
      </c>
      <c r="W458" s="11">
        <f t="shared" si="296"/>
        <v>0</v>
      </c>
      <c r="X458" s="25"/>
      <c r="Z458" s="10"/>
      <c r="AA458" s="126">
        <f t="shared" si="286"/>
        <v>5</v>
      </c>
      <c r="AB458" s="63">
        <f>IF(M458&lt;0,1,(IF(SUM(AB112:AB114)=3,1,0)))</f>
        <v>0</v>
      </c>
      <c r="AC458" s="10">
        <f aca="true" t="shared" si="297" ref="AC458:AL458">IF(N458&lt;0,1,(IF(SUM(AC112:AC114)=3,1,0)))</f>
        <v>0</v>
      </c>
      <c r="AD458" s="10">
        <f t="shared" si="297"/>
        <v>0</v>
      </c>
      <c r="AE458" s="10">
        <f t="shared" si="297"/>
        <v>0</v>
      </c>
      <c r="AF458" s="10">
        <f t="shared" si="297"/>
        <v>0</v>
      </c>
      <c r="AG458" s="10">
        <f t="shared" si="297"/>
        <v>0</v>
      </c>
      <c r="AH458" s="10">
        <f t="shared" si="297"/>
        <v>0</v>
      </c>
      <c r="AI458" s="10">
        <f t="shared" si="297"/>
        <v>0</v>
      </c>
      <c r="AJ458" s="10">
        <f t="shared" si="297"/>
        <v>0</v>
      </c>
      <c r="AK458" s="10">
        <f t="shared" si="297"/>
        <v>0</v>
      </c>
      <c r="AL458" s="10">
        <f t="shared" si="297"/>
        <v>0</v>
      </c>
      <c r="AM458" s="130">
        <f t="shared" si="288"/>
        <v>0</v>
      </c>
      <c r="AN458" s="11">
        <f t="shared" si="289"/>
        <v>0</v>
      </c>
      <c r="AO458" s="11">
        <f t="shared" si="289"/>
        <v>0</v>
      </c>
      <c r="AP458" s="11">
        <f t="shared" si="289"/>
        <v>0</v>
      </c>
      <c r="AQ458" s="11">
        <f t="shared" si="289"/>
        <v>0</v>
      </c>
      <c r="AR458" s="11">
        <f t="shared" si="289"/>
        <v>0</v>
      </c>
      <c r="AS458" s="11">
        <f t="shared" si="289"/>
        <v>0</v>
      </c>
      <c r="AT458" s="11">
        <f t="shared" si="289"/>
        <v>0</v>
      </c>
      <c r="AU458" s="11">
        <f t="shared" si="289"/>
        <v>0</v>
      </c>
      <c r="AV458" s="11">
        <f t="shared" si="289"/>
        <v>0</v>
      </c>
      <c r="AW458" s="33">
        <f t="shared" si="289"/>
        <v>0</v>
      </c>
    </row>
    <row r="459" spans="3:49" ht="12.75">
      <c r="C459" s="18"/>
      <c r="D459" s="18"/>
      <c r="E459" s="19"/>
      <c r="F459" s="19"/>
      <c r="G459" s="20"/>
      <c r="H459" s="20"/>
      <c r="I459" s="18"/>
      <c r="J459" s="18"/>
      <c r="K459" s="10"/>
      <c r="L459" s="12">
        <v>6</v>
      </c>
      <c r="M459" s="11">
        <f>M139</f>
        <v>0</v>
      </c>
      <c r="N459" s="11">
        <f aca="true" t="shared" si="298" ref="N459:W459">N139</f>
        <v>0</v>
      </c>
      <c r="O459" s="11">
        <f t="shared" si="298"/>
        <v>0</v>
      </c>
      <c r="P459" s="11">
        <f t="shared" si="298"/>
        <v>0</v>
      </c>
      <c r="Q459" s="11">
        <f t="shared" si="298"/>
        <v>0</v>
      </c>
      <c r="R459" s="11">
        <f t="shared" si="298"/>
        <v>0</v>
      </c>
      <c r="S459" s="11">
        <f t="shared" si="298"/>
        <v>0</v>
      </c>
      <c r="T459" s="11">
        <f t="shared" si="298"/>
        <v>0</v>
      </c>
      <c r="U459" s="11">
        <f t="shared" si="298"/>
        <v>0</v>
      </c>
      <c r="V459" s="11">
        <f t="shared" si="298"/>
        <v>0</v>
      </c>
      <c r="W459" s="11">
        <f t="shared" si="298"/>
        <v>0</v>
      </c>
      <c r="X459" s="25"/>
      <c r="Z459" s="10"/>
      <c r="AA459" s="126">
        <f t="shared" si="286"/>
        <v>6</v>
      </c>
      <c r="AB459" s="63">
        <f>IF(M459&lt;0,1,(IF(SUM(AB135:AB137)=3,1,0)))</f>
        <v>0</v>
      </c>
      <c r="AC459" s="10">
        <f aca="true" t="shared" si="299" ref="AC459:AL459">IF(N459&lt;0,1,(IF(SUM(AC135:AC137)=3,1,0)))</f>
        <v>0</v>
      </c>
      <c r="AD459" s="10">
        <f t="shared" si="299"/>
        <v>0</v>
      </c>
      <c r="AE459" s="10">
        <f t="shared" si="299"/>
        <v>0</v>
      </c>
      <c r="AF459" s="10">
        <f t="shared" si="299"/>
        <v>0</v>
      </c>
      <c r="AG459" s="10">
        <f t="shared" si="299"/>
        <v>0</v>
      </c>
      <c r="AH459" s="10">
        <f t="shared" si="299"/>
        <v>0</v>
      </c>
      <c r="AI459" s="10">
        <f t="shared" si="299"/>
        <v>0</v>
      </c>
      <c r="AJ459" s="10">
        <f t="shared" si="299"/>
        <v>0</v>
      </c>
      <c r="AK459" s="10">
        <f t="shared" si="299"/>
        <v>0</v>
      </c>
      <c r="AL459" s="10">
        <f t="shared" si="299"/>
        <v>0</v>
      </c>
      <c r="AM459" s="130">
        <f t="shared" si="288"/>
        <v>0</v>
      </c>
      <c r="AN459" s="11">
        <f t="shared" si="289"/>
        <v>0</v>
      </c>
      <c r="AO459" s="11">
        <f t="shared" si="289"/>
        <v>0</v>
      </c>
      <c r="AP459" s="11">
        <f t="shared" si="289"/>
        <v>0</v>
      </c>
      <c r="AQ459" s="11">
        <f t="shared" si="289"/>
        <v>0</v>
      </c>
      <c r="AR459" s="11">
        <f t="shared" si="289"/>
        <v>0</v>
      </c>
      <c r="AS459" s="11">
        <f t="shared" si="289"/>
        <v>0</v>
      </c>
      <c r="AT459" s="11">
        <f t="shared" si="289"/>
        <v>0</v>
      </c>
      <c r="AU459" s="11">
        <f t="shared" si="289"/>
        <v>0</v>
      </c>
      <c r="AV459" s="11">
        <f t="shared" si="289"/>
        <v>0</v>
      </c>
      <c r="AW459" s="33">
        <f t="shared" si="289"/>
        <v>0</v>
      </c>
    </row>
    <row r="460" spans="3:49" ht="12.75">
      <c r="C460" s="18"/>
      <c r="D460" s="18"/>
      <c r="E460" s="19"/>
      <c r="F460" s="19"/>
      <c r="G460" s="20"/>
      <c r="H460" s="20"/>
      <c r="I460" s="18"/>
      <c r="J460" s="18"/>
      <c r="K460" s="10"/>
      <c r="L460" s="12">
        <v>7</v>
      </c>
      <c r="M460" s="11">
        <f>M162</f>
        <v>0</v>
      </c>
      <c r="N460" s="11">
        <f aca="true" t="shared" si="300" ref="N460:W460">N162</f>
        <v>0</v>
      </c>
      <c r="O460" s="11">
        <f t="shared" si="300"/>
        <v>0</v>
      </c>
      <c r="P460" s="11">
        <f t="shared" si="300"/>
        <v>0</v>
      </c>
      <c r="Q460" s="11">
        <f t="shared" si="300"/>
        <v>0</v>
      </c>
      <c r="R460" s="11">
        <f t="shared" si="300"/>
        <v>0</v>
      </c>
      <c r="S460" s="11">
        <f t="shared" si="300"/>
        <v>0</v>
      </c>
      <c r="T460" s="11">
        <f t="shared" si="300"/>
        <v>0</v>
      </c>
      <c r="U460" s="11">
        <f t="shared" si="300"/>
        <v>0</v>
      </c>
      <c r="V460" s="11">
        <f t="shared" si="300"/>
        <v>0</v>
      </c>
      <c r="W460" s="11">
        <f t="shared" si="300"/>
        <v>0</v>
      </c>
      <c r="X460" s="25"/>
      <c r="Z460" s="10"/>
      <c r="AA460" s="126">
        <f t="shared" si="286"/>
        <v>7</v>
      </c>
      <c r="AB460" s="63">
        <f>IF(M460&lt;0,1,(IF(SUM(AB158:AB160)=3,1,0)))</f>
        <v>0</v>
      </c>
      <c r="AC460" s="10">
        <f aca="true" t="shared" si="301" ref="AC460:AL460">IF(N460&lt;0,1,(IF(SUM(AC158:AC160)=3,1,0)))</f>
        <v>0</v>
      </c>
      <c r="AD460" s="10">
        <f t="shared" si="301"/>
        <v>0</v>
      </c>
      <c r="AE460" s="10">
        <f t="shared" si="301"/>
        <v>0</v>
      </c>
      <c r="AF460" s="10">
        <f t="shared" si="301"/>
        <v>0</v>
      </c>
      <c r="AG460" s="10">
        <f t="shared" si="301"/>
        <v>0</v>
      </c>
      <c r="AH460" s="10">
        <f t="shared" si="301"/>
        <v>0</v>
      </c>
      <c r="AI460" s="10">
        <f t="shared" si="301"/>
        <v>0</v>
      </c>
      <c r="AJ460" s="10">
        <f t="shared" si="301"/>
        <v>0</v>
      </c>
      <c r="AK460" s="10">
        <f t="shared" si="301"/>
        <v>0</v>
      </c>
      <c r="AL460" s="10">
        <f t="shared" si="301"/>
        <v>0</v>
      </c>
      <c r="AM460" s="130">
        <f t="shared" si="288"/>
        <v>0</v>
      </c>
      <c r="AN460" s="11">
        <f t="shared" si="289"/>
        <v>0</v>
      </c>
      <c r="AO460" s="11">
        <f t="shared" si="289"/>
        <v>0</v>
      </c>
      <c r="AP460" s="11">
        <f t="shared" si="289"/>
        <v>0</v>
      </c>
      <c r="AQ460" s="11">
        <f t="shared" si="289"/>
        <v>0</v>
      </c>
      <c r="AR460" s="11">
        <f t="shared" si="289"/>
        <v>0</v>
      </c>
      <c r="AS460" s="11">
        <f t="shared" si="289"/>
        <v>0</v>
      </c>
      <c r="AT460" s="11">
        <f t="shared" si="289"/>
        <v>0</v>
      </c>
      <c r="AU460" s="11">
        <f t="shared" si="289"/>
        <v>0</v>
      </c>
      <c r="AV460" s="11">
        <f t="shared" si="289"/>
        <v>0</v>
      </c>
      <c r="AW460" s="33">
        <f t="shared" si="289"/>
        <v>0</v>
      </c>
    </row>
    <row r="461" spans="3:49" ht="12.75">
      <c r="C461" s="18"/>
      <c r="D461" s="18"/>
      <c r="E461" s="19"/>
      <c r="F461" s="19"/>
      <c r="G461" s="20"/>
      <c r="H461" s="20"/>
      <c r="I461" s="18"/>
      <c r="J461" s="18"/>
      <c r="K461" s="10"/>
      <c r="L461" s="12">
        <v>8</v>
      </c>
      <c r="M461" s="11">
        <f>M185</f>
        <v>0</v>
      </c>
      <c r="N461" s="11">
        <f aca="true" t="shared" si="302" ref="N461:W461">N185</f>
        <v>0</v>
      </c>
      <c r="O461" s="11">
        <f t="shared" si="302"/>
        <v>0</v>
      </c>
      <c r="P461" s="11">
        <f t="shared" si="302"/>
        <v>0</v>
      </c>
      <c r="Q461" s="11">
        <f t="shared" si="302"/>
        <v>0</v>
      </c>
      <c r="R461" s="11">
        <f t="shared" si="302"/>
        <v>0</v>
      </c>
      <c r="S461" s="11">
        <f t="shared" si="302"/>
        <v>0</v>
      </c>
      <c r="T461" s="11">
        <f t="shared" si="302"/>
        <v>0</v>
      </c>
      <c r="U461" s="11">
        <f t="shared" si="302"/>
        <v>0</v>
      </c>
      <c r="V461" s="11">
        <f t="shared" si="302"/>
        <v>0</v>
      </c>
      <c r="W461" s="11">
        <f t="shared" si="302"/>
        <v>0</v>
      </c>
      <c r="X461" s="25"/>
      <c r="Z461" s="10"/>
      <c r="AA461" s="126">
        <f t="shared" si="286"/>
        <v>8</v>
      </c>
      <c r="AB461" s="63">
        <f>IF(M461&lt;0,1,(IF(SUM(AB181:AB183)=3,1,0)))</f>
        <v>0</v>
      </c>
      <c r="AC461" s="10">
        <f aca="true" t="shared" si="303" ref="AC461:AL461">IF(N461&lt;0,1,(IF(SUM(AC181:AC183)=3,1,0)))</f>
        <v>0</v>
      </c>
      <c r="AD461" s="10">
        <f t="shared" si="303"/>
        <v>0</v>
      </c>
      <c r="AE461" s="10">
        <f t="shared" si="303"/>
        <v>0</v>
      </c>
      <c r="AF461" s="10">
        <f t="shared" si="303"/>
        <v>0</v>
      </c>
      <c r="AG461" s="10">
        <f t="shared" si="303"/>
        <v>0</v>
      </c>
      <c r="AH461" s="10">
        <f t="shared" si="303"/>
        <v>0</v>
      </c>
      <c r="AI461" s="10">
        <f t="shared" si="303"/>
        <v>0</v>
      </c>
      <c r="AJ461" s="10">
        <f t="shared" si="303"/>
        <v>0</v>
      </c>
      <c r="AK461" s="10">
        <f t="shared" si="303"/>
        <v>0</v>
      </c>
      <c r="AL461" s="10">
        <f t="shared" si="303"/>
        <v>0</v>
      </c>
      <c r="AM461" s="130">
        <f t="shared" si="288"/>
        <v>0</v>
      </c>
      <c r="AN461" s="11">
        <f t="shared" si="289"/>
        <v>0</v>
      </c>
      <c r="AO461" s="11">
        <f t="shared" si="289"/>
        <v>0</v>
      </c>
      <c r="AP461" s="11">
        <f t="shared" si="289"/>
        <v>0</v>
      </c>
      <c r="AQ461" s="11">
        <f t="shared" si="289"/>
        <v>0</v>
      </c>
      <c r="AR461" s="11">
        <f t="shared" si="289"/>
        <v>0</v>
      </c>
      <c r="AS461" s="11">
        <f t="shared" si="289"/>
        <v>0</v>
      </c>
      <c r="AT461" s="11">
        <f t="shared" si="289"/>
        <v>0</v>
      </c>
      <c r="AU461" s="11">
        <f t="shared" si="289"/>
        <v>0</v>
      </c>
      <c r="AV461" s="11">
        <f t="shared" si="289"/>
        <v>0</v>
      </c>
      <c r="AW461" s="33">
        <f t="shared" si="289"/>
        <v>0</v>
      </c>
    </row>
    <row r="462" spans="3:49" ht="12.75">
      <c r="C462" s="18"/>
      <c r="D462" s="18"/>
      <c r="E462" s="19"/>
      <c r="F462" s="19"/>
      <c r="G462" s="20"/>
      <c r="H462" s="20"/>
      <c r="I462" s="18"/>
      <c r="J462" s="18"/>
      <c r="K462" s="10"/>
      <c r="L462" s="12">
        <v>9</v>
      </c>
      <c r="M462" s="11">
        <f>M208</f>
        <v>0</v>
      </c>
      <c r="N462" s="11">
        <f aca="true" t="shared" si="304" ref="N462:W462">N208</f>
        <v>0</v>
      </c>
      <c r="O462" s="11">
        <f t="shared" si="304"/>
        <v>0</v>
      </c>
      <c r="P462" s="11">
        <f t="shared" si="304"/>
        <v>0</v>
      </c>
      <c r="Q462" s="11">
        <f t="shared" si="304"/>
        <v>0</v>
      </c>
      <c r="R462" s="11">
        <f t="shared" si="304"/>
        <v>0</v>
      </c>
      <c r="S462" s="11">
        <f t="shared" si="304"/>
        <v>0</v>
      </c>
      <c r="T462" s="11">
        <f t="shared" si="304"/>
        <v>0</v>
      </c>
      <c r="U462" s="11">
        <f t="shared" si="304"/>
        <v>0</v>
      </c>
      <c r="V462" s="11">
        <f t="shared" si="304"/>
        <v>0</v>
      </c>
      <c r="W462" s="11">
        <f t="shared" si="304"/>
        <v>0</v>
      </c>
      <c r="X462" s="25"/>
      <c r="Z462" s="10"/>
      <c r="AA462" s="126">
        <f t="shared" si="286"/>
        <v>9</v>
      </c>
      <c r="AB462" s="63">
        <f>IF(M462&lt;0,1,(IF(SUM(AB204:AB206)=3,1,0)))</f>
        <v>0</v>
      </c>
      <c r="AC462" s="10">
        <f aca="true" t="shared" si="305" ref="AC462:AL462">IF(N462&lt;0,1,(IF(SUM(AC204:AC206)=3,1,0)))</f>
        <v>0</v>
      </c>
      <c r="AD462" s="10">
        <f t="shared" si="305"/>
        <v>0</v>
      </c>
      <c r="AE462" s="10">
        <f t="shared" si="305"/>
        <v>0</v>
      </c>
      <c r="AF462" s="10">
        <f t="shared" si="305"/>
        <v>0</v>
      </c>
      <c r="AG462" s="10">
        <f t="shared" si="305"/>
        <v>0</v>
      </c>
      <c r="AH462" s="10">
        <f t="shared" si="305"/>
        <v>0</v>
      </c>
      <c r="AI462" s="10">
        <f t="shared" si="305"/>
        <v>0</v>
      </c>
      <c r="AJ462" s="10">
        <f t="shared" si="305"/>
        <v>0</v>
      </c>
      <c r="AK462" s="10">
        <f t="shared" si="305"/>
        <v>0</v>
      </c>
      <c r="AL462" s="10">
        <f t="shared" si="305"/>
        <v>0</v>
      </c>
      <c r="AM462" s="130">
        <f t="shared" si="288"/>
        <v>0</v>
      </c>
      <c r="AN462" s="11">
        <f t="shared" si="289"/>
        <v>0</v>
      </c>
      <c r="AO462" s="11">
        <f t="shared" si="289"/>
        <v>0</v>
      </c>
      <c r="AP462" s="11">
        <f t="shared" si="289"/>
        <v>0</v>
      </c>
      <c r="AQ462" s="11">
        <f t="shared" si="289"/>
        <v>0</v>
      </c>
      <c r="AR462" s="11">
        <f t="shared" si="289"/>
        <v>0</v>
      </c>
      <c r="AS462" s="11">
        <f t="shared" si="289"/>
        <v>0</v>
      </c>
      <c r="AT462" s="11">
        <f t="shared" si="289"/>
        <v>0</v>
      </c>
      <c r="AU462" s="11">
        <f t="shared" si="289"/>
        <v>0</v>
      </c>
      <c r="AV462" s="11">
        <f t="shared" si="289"/>
        <v>0</v>
      </c>
      <c r="AW462" s="33">
        <f t="shared" si="289"/>
        <v>0</v>
      </c>
    </row>
    <row r="463" spans="3:49" ht="12.75">
      <c r="C463" s="18"/>
      <c r="D463" s="18"/>
      <c r="E463" s="19"/>
      <c r="F463" s="19"/>
      <c r="G463" s="20"/>
      <c r="H463" s="20"/>
      <c r="I463" s="18"/>
      <c r="J463" s="18"/>
      <c r="K463" s="10"/>
      <c r="L463" s="12">
        <v>10</v>
      </c>
      <c r="M463" s="11">
        <f>M231</f>
        <v>0</v>
      </c>
      <c r="N463" s="11">
        <f aca="true" t="shared" si="306" ref="N463:W463">N231</f>
        <v>0</v>
      </c>
      <c r="O463" s="11">
        <f t="shared" si="306"/>
        <v>0</v>
      </c>
      <c r="P463" s="11">
        <f t="shared" si="306"/>
        <v>0</v>
      </c>
      <c r="Q463" s="11">
        <f t="shared" si="306"/>
        <v>0</v>
      </c>
      <c r="R463" s="11">
        <f t="shared" si="306"/>
        <v>0</v>
      </c>
      <c r="S463" s="11">
        <f t="shared" si="306"/>
        <v>0</v>
      </c>
      <c r="T463" s="11">
        <f t="shared" si="306"/>
        <v>0</v>
      </c>
      <c r="U463" s="11">
        <f t="shared" si="306"/>
        <v>0</v>
      </c>
      <c r="V463" s="11">
        <f t="shared" si="306"/>
        <v>0</v>
      </c>
      <c r="W463" s="11">
        <f t="shared" si="306"/>
        <v>0</v>
      </c>
      <c r="X463" s="25"/>
      <c r="Z463" s="10"/>
      <c r="AA463" s="126">
        <f t="shared" si="286"/>
        <v>10</v>
      </c>
      <c r="AB463" s="63">
        <f>IF(M463&lt;0,1,(IF(SUM(AB227:AB229)=3,1,0)))</f>
        <v>0</v>
      </c>
      <c r="AC463" s="10">
        <f aca="true" t="shared" si="307" ref="AC463:AL463">IF(N463&lt;0,1,(IF(SUM(AC227:AC229)=3,1,0)))</f>
        <v>0</v>
      </c>
      <c r="AD463" s="10">
        <f t="shared" si="307"/>
        <v>0</v>
      </c>
      <c r="AE463" s="10">
        <f t="shared" si="307"/>
        <v>0</v>
      </c>
      <c r="AF463" s="10">
        <f t="shared" si="307"/>
        <v>0</v>
      </c>
      <c r="AG463" s="10">
        <f t="shared" si="307"/>
        <v>0</v>
      </c>
      <c r="AH463" s="10">
        <f t="shared" si="307"/>
        <v>0</v>
      </c>
      <c r="AI463" s="10">
        <f t="shared" si="307"/>
        <v>0</v>
      </c>
      <c r="AJ463" s="10">
        <f t="shared" si="307"/>
        <v>0</v>
      </c>
      <c r="AK463" s="10">
        <f t="shared" si="307"/>
        <v>0</v>
      </c>
      <c r="AL463" s="10">
        <f t="shared" si="307"/>
        <v>0</v>
      </c>
      <c r="AM463" s="130">
        <f t="shared" si="288"/>
        <v>0</v>
      </c>
      <c r="AN463" s="11">
        <f t="shared" si="289"/>
        <v>0</v>
      </c>
      <c r="AO463" s="11">
        <f t="shared" si="289"/>
        <v>0</v>
      </c>
      <c r="AP463" s="11">
        <f t="shared" si="289"/>
        <v>0</v>
      </c>
      <c r="AQ463" s="11">
        <f t="shared" si="289"/>
        <v>0</v>
      </c>
      <c r="AR463" s="11">
        <f t="shared" si="289"/>
        <v>0</v>
      </c>
      <c r="AS463" s="11">
        <f t="shared" si="289"/>
        <v>0</v>
      </c>
      <c r="AT463" s="11">
        <f t="shared" si="289"/>
        <v>0</v>
      </c>
      <c r="AU463" s="11">
        <f t="shared" si="289"/>
        <v>0</v>
      </c>
      <c r="AV463" s="11">
        <f t="shared" si="289"/>
        <v>0</v>
      </c>
      <c r="AW463" s="33">
        <f t="shared" si="289"/>
        <v>0</v>
      </c>
    </row>
    <row r="464" spans="3:49" ht="12.75">
      <c r="C464" s="18"/>
      <c r="D464" s="18"/>
      <c r="E464" s="19"/>
      <c r="F464" s="19"/>
      <c r="G464" s="20"/>
      <c r="H464" s="18"/>
      <c r="I464" s="18"/>
      <c r="J464" s="10"/>
      <c r="L464" s="12">
        <v>11</v>
      </c>
      <c r="M464" s="11">
        <f>M254</f>
        <v>0</v>
      </c>
      <c r="N464" s="11">
        <f aca="true" t="shared" si="308" ref="N464:W464">N254</f>
        <v>0</v>
      </c>
      <c r="O464" s="11">
        <f t="shared" si="308"/>
        <v>0</v>
      </c>
      <c r="P464" s="11">
        <f t="shared" si="308"/>
        <v>0</v>
      </c>
      <c r="Q464" s="11">
        <f t="shared" si="308"/>
        <v>0</v>
      </c>
      <c r="R464" s="11">
        <f t="shared" si="308"/>
        <v>0</v>
      </c>
      <c r="S464" s="11">
        <f t="shared" si="308"/>
        <v>0</v>
      </c>
      <c r="T464" s="11">
        <f t="shared" si="308"/>
        <v>0</v>
      </c>
      <c r="U464" s="11">
        <f t="shared" si="308"/>
        <v>0</v>
      </c>
      <c r="V464" s="11">
        <f t="shared" si="308"/>
        <v>0</v>
      </c>
      <c r="W464" s="11">
        <f t="shared" si="308"/>
        <v>0</v>
      </c>
      <c r="X464" s="21"/>
      <c r="Z464" s="10"/>
      <c r="AA464" s="126">
        <f t="shared" si="286"/>
        <v>11</v>
      </c>
      <c r="AB464" s="63">
        <f>IF(M464&lt;0,1,(IF(SUM(AB250:AB252)=3,1,0)))</f>
        <v>0</v>
      </c>
      <c r="AC464" s="10">
        <f aca="true" t="shared" si="309" ref="AC464:AL464">IF(N464&lt;0,1,(IF(SUM(AC250:AC252)=3,1,0)))</f>
        <v>0</v>
      </c>
      <c r="AD464" s="10">
        <f t="shared" si="309"/>
        <v>0</v>
      </c>
      <c r="AE464" s="10">
        <f t="shared" si="309"/>
        <v>0</v>
      </c>
      <c r="AF464" s="10">
        <f t="shared" si="309"/>
        <v>0</v>
      </c>
      <c r="AG464" s="10">
        <f t="shared" si="309"/>
        <v>0</v>
      </c>
      <c r="AH464" s="10">
        <f t="shared" si="309"/>
        <v>0</v>
      </c>
      <c r="AI464" s="10">
        <f t="shared" si="309"/>
        <v>0</v>
      </c>
      <c r="AJ464" s="10">
        <f t="shared" si="309"/>
        <v>0</v>
      </c>
      <c r="AK464" s="10">
        <f t="shared" si="309"/>
        <v>0</v>
      </c>
      <c r="AL464" s="10">
        <f t="shared" si="309"/>
        <v>0</v>
      </c>
      <c r="AM464" s="130">
        <f t="shared" si="288"/>
        <v>0</v>
      </c>
      <c r="AN464" s="11">
        <f t="shared" si="289"/>
        <v>0</v>
      </c>
      <c r="AO464" s="11">
        <f t="shared" si="289"/>
        <v>0</v>
      </c>
      <c r="AP464" s="11">
        <f t="shared" si="289"/>
        <v>0</v>
      </c>
      <c r="AQ464" s="11">
        <f t="shared" si="289"/>
        <v>0</v>
      </c>
      <c r="AR464" s="11">
        <f t="shared" si="289"/>
        <v>0</v>
      </c>
      <c r="AS464" s="11">
        <f t="shared" si="289"/>
        <v>0</v>
      </c>
      <c r="AT464" s="11">
        <f t="shared" si="289"/>
        <v>0</v>
      </c>
      <c r="AU464" s="11">
        <f t="shared" si="289"/>
        <v>0</v>
      </c>
      <c r="AV464" s="11">
        <f t="shared" si="289"/>
        <v>0</v>
      </c>
      <c r="AW464" s="33">
        <f t="shared" si="289"/>
        <v>0</v>
      </c>
    </row>
    <row r="465" spans="3:49" ht="12.75">
      <c r="C465" s="18"/>
      <c r="D465" s="18"/>
      <c r="E465" s="19"/>
      <c r="F465" s="19"/>
      <c r="G465" s="20"/>
      <c r="H465" s="18"/>
      <c r="I465" s="18"/>
      <c r="J465" s="10"/>
      <c r="L465" s="12">
        <v>12</v>
      </c>
      <c r="M465" s="11">
        <f>M277</f>
        <v>0</v>
      </c>
      <c r="N465" s="11">
        <f aca="true" t="shared" si="310" ref="N465:W465">N277</f>
        <v>0</v>
      </c>
      <c r="O465" s="11">
        <f t="shared" si="310"/>
        <v>0</v>
      </c>
      <c r="P465" s="11">
        <f t="shared" si="310"/>
        <v>0</v>
      </c>
      <c r="Q465" s="11">
        <f t="shared" si="310"/>
        <v>0</v>
      </c>
      <c r="R465" s="11">
        <f t="shared" si="310"/>
        <v>0</v>
      </c>
      <c r="S465" s="11">
        <f t="shared" si="310"/>
        <v>0</v>
      </c>
      <c r="T465" s="11">
        <f t="shared" si="310"/>
        <v>0</v>
      </c>
      <c r="U465" s="11">
        <f t="shared" si="310"/>
        <v>0</v>
      </c>
      <c r="V465" s="11">
        <f t="shared" si="310"/>
        <v>0</v>
      </c>
      <c r="W465" s="11">
        <f t="shared" si="310"/>
        <v>0</v>
      </c>
      <c r="X465" s="21"/>
      <c r="Z465" s="10"/>
      <c r="AA465" s="126">
        <f t="shared" si="286"/>
        <v>12</v>
      </c>
      <c r="AB465" s="63">
        <f>IF(M465&lt;0,1,(IF(SUM(AB273:AB275)=3,1,0)))</f>
        <v>0</v>
      </c>
      <c r="AC465" s="10">
        <f aca="true" t="shared" si="311" ref="AC465:AL465">IF(N465&lt;0,1,(IF(SUM(AC273:AC275)=3,1,0)))</f>
        <v>0</v>
      </c>
      <c r="AD465" s="10">
        <f t="shared" si="311"/>
        <v>0</v>
      </c>
      <c r="AE465" s="10">
        <f t="shared" si="311"/>
        <v>0</v>
      </c>
      <c r="AF465" s="10">
        <f t="shared" si="311"/>
        <v>0</v>
      </c>
      <c r="AG465" s="10">
        <f t="shared" si="311"/>
        <v>0</v>
      </c>
      <c r="AH465" s="10">
        <f t="shared" si="311"/>
        <v>0</v>
      </c>
      <c r="AI465" s="10">
        <f t="shared" si="311"/>
        <v>0</v>
      </c>
      <c r="AJ465" s="10">
        <f t="shared" si="311"/>
        <v>0</v>
      </c>
      <c r="AK465" s="10">
        <f t="shared" si="311"/>
        <v>0</v>
      </c>
      <c r="AL465" s="10">
        <f t="shared" si="311"/>
        <v>0</v>
      </c>
      <c r="AM465" s="130">
        <f t="shared" si="288"/>
        <v>0</v>
      </c>
      <c r="AN465" s="11">
        <f t="shared" si="289"/>
        <v>0</v>
      </c>
      <c r="AO465" s="11">
        <f t="shared" si="289"/>
        <v>0</v>
      </c>
      <c r="AP465" s="11">
        <f t="shared" si="289"/>
        <v>0</v>
      </c>
      <c r="AQ465" s="11">
        <f t="shared" si="289"/>
        <v>0</v>
      </c>
      <c r="AR465" s="11">
        <f t="shared" si="289"/>
        <v>0</v>
      </c>
      <c r="AS465" s="11">
        <f t="shared" si="289"/>
        <v>0</v>
      </c>
      <c r="AT465" s="11">
        <f t="shared" si="289"/>
        <v>0</v>
      </c>
      <c r="AU465" s="11">
        <f t="shared" si="289"/>
        <v>0</v>
      </c>
      <c r="AV465" s="11">
        <f t="shared" si="289"/>
        <v>0</v>
      </c>
      <c r="AW465" s="33">
        <f t="shared" si="289"/>
        <v>0</v>
      </c>
    </row>
    <row r="466" spans="3:49" ht="12.75">
      <c r="C466" s="18"/>
      <c r="D466" s="18"/>
      <c r="E466" s="19"/>
      <c r="F466" s="19"/>
      <c r="G466" s="20"/>
      <c r="H466" s="18"/>
      <c r="I466" s="18"/>
      <c r="J466" s="10"/>
      <c r="L466" s="12">
        <v>13</v>
      </c>
      <c r="M466" s="11">
        <f>M300</f>
        <v>0</v>
      </c>
      <c r="N466" s="11">
        <f>N300</f>
        <v>0</v>
      </c>
      <c r="O466" s="11">
        <f aca="true" t="shared" si="312" ref="O466:W466">O300</f>
        <v>0</v>
      </c>
      <c r="P466" s="11">
        <f t="shared" si="312"/>
        <v>0</v>
      </c>
      <c r="Q466" s="11">
        <f t="shared" si="312"/>
        <v>0</v>
      </c>
      <c r="R466" s="11">
        <f t="shared" si="312"/>
        <v>0</v>
      </c>
      <c r="S466" s="11">
        <f t="shared" si="312"/>
        <v>0</v>
      </c>
      <c r="T466" s="11">
        <f t="shared" si="312"/>
        <v>0</v>
      </c>
      <c r="U466" s="11">
        <f t="shared" si="312"/>
        <v>0</v>
      </c>
      <c r="V466" s="11">
        <f t="shared" si="312"/>
        <v>0</v>
      </c>
      <c r="W466" s="11">
        <f t="shared" si="312"/>
        <v>0</v>
      </c>
      <c r="X466" s="21"/>
      <c r="Z466" s="10"/>
      <c r="AA466" s="126">
        <f t="shared" si="286"/>
        <v>13</v>
      </c>
      <c r="AB466" s="63">
        <f>IF(M466&lt;0,1,(IF(SUM(AB296:AB298)=3,1,0)))</f>
        <v>0</v>
      </c>
      <c r="AC466" s="10">
        <f aca="true" t="shared" si="313" ref="AC466:AL466">IF(N466&lt;0,1,(IF(SUM(AC296:AC298)=3,1,0)))</f>
        <v>0</v>
      </c>
      <c r="AD466" s="10">
        <f t="shared" si="313"/>
        <v>0</v>
      </c>
      <c r="AE466" s="10">
        <f t="shared" si="313"/>
        <v>0</v>
      </c>
      <c r="AF466" s="10">
        <f t="shared" si="313"/>
        <v>0</v>
      </c>
      <c r="AG466" s="10">
        <f t="shared" si="313"/>
        <v>0</v>
      </c>
      <c r="AH466" s="10">
        <f t="shared" si="313"/>
        <v>0</v>
      </c>
      <c r="AI466" s="10">
        <f t="shared" si="313"/>
        <v>0</v>
      </c>
      <c r="AJ466" s="10">
        <f t="shared" si="313"/>
        <v>0</v>
      </c>
      <c r="AK466" s="10">
        <f t="shared" si="313"/>
        <v>0</v>
      </c>
      <c r="AL466" s="10">
        <f t="shared" si="313"/>
        <v>0</v>
      </c>
      <c r="AM466" s="130">
        <f t="shared" si="288"/>
        <v>0</v>
      </c>
      <c r="AN466" s="11">
        <f t="shared" si="289"/>
        <v>0</v>
      </c>
      <c r="AO466" s="11">
        <f t="shared" si="289"/>
        <v>0</v>
      </c>
      <c r="AP466" s="11">
        <f t="shared" si="289"/>
        <v>0</v>
      </c>
      <c r="AQ466" s="11">
        <f t="shared" si="289"/>
        <v>0</v>
      </c>
      <c r="AR466" s="11">
        <f t="shared" si="289"/>
        <v>0</v>
      </c>
      <c r="AS466" s="11">
        <f t="shared" si="289"/>
        <v>0</v>
      </c>
      <c r="AT466" s="11">
        <f t="shared" si="289"/>
        <v>0</v>
      </c>
      <c r="AU466" s="11">
        <f t="shared" si="289"/>
        <v>0</v>
      </c>
      <c r="AV466" s="11">
        <f t="shared" si="289"/>
        <v>0</v>
      </c>
      <c r="AW466" s="33">
        <f t="shared" si="289"/>
        <v>0</v>
      </c>
    </row>
    <row r="467" spans="3:49" ht="12.75">
      <c r="C467" s="18"/>
      <c r="D467" s="18"/>
      <c r="E467" s="19"/>
      <c r="F467" s="19"/>
      <c r="G467" s="20"/>
      <c r="H467" s="18"/>
      <c r="I467" s="18"/>
      <c r="J467" s="10"/>
      <c r="L467" s="12">
        <v>14</v>
      </c>
      <c r="M467" s="11">
        <f>M323</f>
        <v>0</v>
      </c>
      <c r="N467" s="11">
        <f aca="true" t="shared" si="314" ref="N467:W467">N323</f>
        <v>0</v>
      </c>
      <c r="O467" s="11">
        <f t="shared" si="314"/>
        <v>0</v>
      </c>
      <c r="P467" s="11">
        <f t="shared" si="314"/>
        <v>0</v>
      </c>
      <c r="Q467" s="11">
        <f t="shared" si="314"/>
        <v>0</v>
      </c>
      <c r="R467" s="11">
        <f t="shared" si="314"/>
        <v>0</v>
      </c>
      <c r="S467" s="11">
        <f t="shared" si="314"/>
        <v>0</v>
      </c>
      <c r="T467" s="11">
        <f t="shared" si="314"/>
        <v>0</v>
      </c>
      <c r="U467" s="11">
        <f t="shared" si="314"/>
        <v>0</v>
      </c>
      <c r="V467" s="11">
        <f t="shared" si="314"/>
        <v>0</v>
      </c>
      <c r="W467" s="11">
        <f t="shared" si="314"/>
        <v>0</v>
      </c>
      <c r="X467" s="21"/>
      <c r="Z467" s="10"/>
      <c r="AA467" s="126">
        <f t="shared" si="286"/>
        <v>14</v>
      </c>
      <c r="AB467" s="63">
        <f>IF(M467&lt;0,1,(IF(SUM(AB319:AB321)=3,1,0)))</f>
        <v>0</v>
      </c>
      <c r="AC467" s="10">
        <f aca="true" t="shared" si="315" ref="AC467:AL467">IF(N467&lt;0,1,(IF(SUM(AC319:AC321)=3,1,0)))</f>
        <v>0</v>
      </c>
      <c r="AD467" s="10">
        <f t="shared" si="315"/>
        <v>0</v>
      </c>
      <c r="AE467" s="10">
        <f t="shared" si="315"/>
        <v>0</v>
      </c>
      <c r="AF467" s="10">
        <f t="shared" si="315"/>
        <v>0</v>
      </c>
      <c r="AG467" s="10">
        <f t="shared" si="315"/>
        <v>0</v>
      </c>
      <c r="AH467" s="10">
        <f t="shared" si="315"/>
        <v>0</v>
      </c>
      <c r="AI467" s="10">
        <f t="shared" si="315"/>
        <v>0</v>
      </c>
      <c r="AJ467" s="10">
        <f t="shared" si="315"/>
        <v>0</v>
      </c>
      <c r="AK467" s="10">
        <f t="shared" si="315"/>
        <v>0</v>
      </c>
      <c r="AL467" s="10">
        <f t="shared" si="315"/>
        <v>0</v>
      </c>
      <c r="AM467" s="130">
        <f t="shared" si="288"/>
        <v>0</v>
      </c>
      <c r="AN467" s="11">
        <f t="shared" si="289"/>
        <v>0</v>
      </c>
      <c r="AO467" s="11">
        <f t="shared" si="289"/>
        <v>0</v>
      </c>
      <c r="AP467" s="11">
        <f t="shared" si="289"/>
        <v>0</v>
      </c>
      <c r="AQ467" s="11">
        <f t="shared" si="289"/>
        <v>0</v>
      </c>
      <c r="AR467" s="11">
        <f t="shared" si="289"/>
        <v>0</v>
      </c>
      <c r="AS467" s="11">
        <f t="shared" si="289"/>
        <v>0</v>
      </c>
      <c r="AT467" s="11">
        <f t="shared" si="289"/>
        <v>0</v>
      </c>
      <c r="AU467" s="11">
        <f t="shared" si="289"/>
        <v>0</v>
      </c>
      <c r="AV467" s="11">
        <f t="shared" si="289"/>
        <v>0</v>
      </c>
      <c r="AW467" s="33">
        <f t="shared" si="289"/>
        <v>0</v>
      </c>
    </row>
    <row r="468" spans="3:49" ht="12.75">
      <c r="C468" s="18"/>
      <c r="D468" s="18"/>
      <c r="E468" s="19"/>
      <c r="F468" s="19"/>
      <c r="G468" s="20"/>
      <c r="H468" s="18"/>
      <c r="I468" s="18"/>
      <c r="J468" s="10"/>
      <c r="L468" s="12">
        <v>15</v>
      </c>
      <c r="M468" s="11">
        <f>M346</f>
        <v>0</v>
      </c>
      <c r="N468" s="11">
        <f aca="true" t="shared" si="316" ref="N468:W468">N346</f>
        <v>0</v>
      </c>
      <c r="O468" s="11">
        <f t="shared" si="316"/>
        <v>0</v>
      </c>
      <c r="P468" s="11">
        <f t="shared" si="316"/>
        <v>0</v>
      </c>
      <c r="Q468" s="11">
        <f t="shared" si="316"/>
        <v>0</v>
      </c>
      <c r="R468" s="11">
        <f t="shared" si="316"/>
        <v>0</v>
      </c>
      <c r="S468" s="11">
        <f t="shared" si="316"/>
        <v>0</v>
      </c>
      <c r="T468" s="11">
        <f t="shared" si="316"/>
        <v>0</v>
      </c>
      <c r="U468" s="11">
        <f t="shared" si="316"/>
        <v>0</v>
      </c>
      <c r="V468" s="11">
        <f t="shared" si="316"/>
        <v>0</v>
      </c>
      <c r="W468" s="11">
        <f t="shared" si="316"/>
        <v>0</v>
      </c>
      <c r="X468" s="21"/>
      <c r="Z468" s="10"/>
      <c r="AA468" s="126">
        <f t="shared" si="286"/>
        <v>15</v>
      </c>
      <c r="AB468" s="63">
        <f>IF(M468&lt;0,1,(IF(SUM(AB342:AB344)=3,1,0)))</f>
        <v>0</v>
      </c>
      <c r="AC468" s="10">
        <f aca="true" t="shared" si="317" ref="AC468:AL468">IF(N468&lt;0,1,(IF(SUM(AC342:AC344)=3,1,0)))</f>
        <v>0</v>
      </c>
      <c r="AD468" s="10">
        <f t="shared" si="317"/>
        <v>0</v>
      </c>
      <c r="AE468" s="10">
        <f t="shared" si="317"/>
        <v>0</v>
      </c>
      <c r="AF468" s="10">
        <f t="shared" si="317"/>
        <v>0</v>
      </c>
      <c r="AG468" s="10">
        <f t="shared" si="317"/>
        <v>0</v>
      </c>
      <c r="AH468" s="10">
        <f t="shared" si="317"/>
        <v>0</v>
      </c>
      <c r="AI468" s="10">
        <f t="shared" si="317"/>
        <v>0</v>
      </c>
      <c r="AJ468" s="10">
        <f t="shared" si="317"/>
        <v>0</v>
      </c>
      <c r="AK468" s="10">
        <f t="shared" si="317"/>
        <v>0</v>
      </c>
      <c r="AL468" s="10">
        <f t="shared" si="317"/>
        <v>0</v>
      </c>
      <c r="AM468" s="130">
        <f t="shared" si="288"/>
        <v>0</v>
      </c>
      <c r="AN468" s="11">
        <f t="shared" si="289"/>
        <v>0</v>
      </c>
      <c r="AO468" s="11">
        <f t="shared" si="289"/>
        <v>0</v>
      </c>
      <c r="AP468" s="11">
        <f t="shared" si="289"/>
        <v>0</v>
      </c>
      <c r="AQ468" s="11">
        <f t="shared" si="289"/>
        <v>0</v>
      </c>
      <c r="AR468" s="11">
        <f t="shared" si="289"/>
        <v>0</v>
      </c>
      <c r="AS468" s="11">
        <f t="shared" si="289"/>
        <v>0</v>
      </c>
      <c r="AT468" s="11">
        <f t="shared" si="289"/>
        <v>0</v>
      </c>
      <c r="AU468" s="11">
        <f t="shared" si="289"/>
        <v>0</v>
      </c>
      <c r="AV468" s="11">
        <f t="shared" si="289"/>
        <v>0</v>
      </c>
      <c r="AW468" s="33">
        <f t="shared" si="289"/>
        <v>0</v>
      </c>
    </row>
    <row r="469" spans="3:49" ht="12.75">
      <c r="C469" s="18"/>
      <c r="D469" s="18"/>
      <c r="E469" s="19"/>
      <c r="F469" s="19"/>
      <c r="G469" s="20"/>
      <c r="H469" s="18"/>
      <c r="I469" s="18"/>
      <c r="J469" s="10"/>
      <c r="L469" s="12">
        <v>16</v>
      </c>
      <c r="M469" s="11">
        <f>M369</f>
        <v>0</v>
      </c>
      <c r="N469" s="11">
        <f aca="true" t="shared" si="318" ref="N469:W469">N369</f>
        <v>0</v>
      </c>
      <c r="O469" s="11">
        <f t="shared" si="318"/>
        <v>0</v>
      </c>
      <c r="P469" s="11">
        <f t="shared" si="318"/>
        <v>0</v>
      </c>
      <c r="Q469" s="11">
        <f t="shared" si="318"/>
        <v>0</v>
      </c>
      <c r="R469" s="11">
        <f t="shared" si="318"/>
        <v>0</v>
      </c>
      <c r="S469" s="11">
        <f t="shared" si="318"/>
        <v>0</v>
      </c>
      <c r="T469" s="11">
        <f t="shared" si="318"/>
        <v>0</v>
      </c>
      <c r="U469" s="11">
        <f t="shared" si="318"/>
        <v>0</v>
      </c>
      <c r="V469" s="11">
        <f t="shared" si="318"/>
        <v>0</v>
      </c>
      <c r="W469" s="11">
        <f t="shared" si="318"/>
        <v>0</v>
      </c>
      <c r="X469" s="21"/>
      <c r="Z469" s="10"/>
      <c r="AA469" s="126">
        <f t="shared" si="286"/>
        <v>16</v>
      </c>
      <c r="AB469" s="63">
        <f>IF(M469&lt;0,1,(IF(SUM(AB365:AB367)=3,1,0)))</f>
        <v>0</v>
      </c>
      <c r="AC469" s="10">
        <f aca="true" t="shared" si="319" ref="AC469:AL469">IF(N469&lt;0,1,(IF(SUM(AC365:AC367)=3,1,0)))</f>
        <v>0</v>
      </c>
      <c r="AD469" s="10">
        <f t="shared" si="319"/>
        <v>0</v>
      </c>
      <c r="AE469" s="10">
        <f t="shared" si="319"/>
        <v>0</v>
      </c>
      <c r="AF469" s="10">
        <f t="shared" si="319"/>
        <v>0</v>
      </c>
      <c r="AG469" s="10">
        <f t="shared" si="319"/>
        <v>0</v>
      </c>
      <c r="AH469" s="10">
        <f t="shared" si="319"/>
        <v>0</v>
      </c>
      <c r="AI469" s="10">
        <f t="shared" si="319"/>
        <v>0</v>
      </c>
      <c r="AJ469" s="10">
        <f t="shared" si="319"/>
        <v>0</v>
      </c>
      <c r="AK469" s="10">
        <f t="shared" si="319"/>
        <v>0</v>
      </c>
      <c r="AL469" s="10">
        <f t="shared" si="319"/>
        <v>0</v>
      </c>
      <c r="AM469" s="130">
        <f t="shared" si="288"/>
        <v>0</v>
      </c>
      <c r="AN469" s="11">
        <f t="shared" si="289"/>
        <v>0</v>
      </c>
      <c r="AO469" s="11">
        <f t="shared" si="289"/>
        <v>0</v>
      </c>
      <c r="AP469" s="11">
        <f t="shared" si="289"/>
        <v>0</v>
      </c>
      <c r="AQ469" s="11">
        <f t="shared" si="289"/>
        <v>0</v>
      </c>
      <c r="AR469" s="11">
        <f t="shared" si="289"/>
        <v>0</v>
      </c>
      <c r="AS469" s="11">
        <f t="shared" si="289"/>
        <v>0</v>
      </c>
      <c r="AT469" s="11">
        <f t="shared" si="289"/>
        <v>0</v>
      </c>
      <c r="AU469" s="11">
        <f t="shared" si="289"/>
        <v>0</v>
      </c>
      <c r="AV469" s="11">
        <f t="shared" si="289"/>
        <v>0</v>
      </c>
      <c r="AW469" s="33">
        <f t="shared" si="289"/>
        <v>0</v>
      </c>
    </row>
    <row r="470" spans="3:49" ht="12.75">
      <c r="C470" s="18"/>
      <c r="D470" s="18"/>
      <c r="E470" s="19"/>
      <c r="F470" s="19"/>
      <c r="G470" s="20"/>
      <c r="H470" s="18"/>
      <c r="I470" s="18"/>
      <c r="J470" s="10"/>
      <c r="L470" s="12">
        <v>17</v>
      </c>
      <c r="M470" s="11">
        <f>M392</f>
        <v>0</v>
      </c>
      <c r="N470" s="11">
        <f aca="true" t="shared" si="320" ref="N470:W470">N392</f>
        <v>0</v>
      </c>
      <c r="O470" s="11">
        <f t="shared" si="320"/>
        <v>0</v>
      </c>
      <c r="P470" s="11">
        <f t="shared" si="320"/>
        <v>0</v>
      </c>
      <c r="Q470" s="11">
        <f t="shared" si="320"/>
        <v>0</v>
      </c>
      <c r="R470" s="11">
        <f t="shared" si="320"/>
        <v>0</v>
      </c>
      <c r="S470" s="11">
        <f t="shared" si="320"/>
        <v>0</v>
      </c>
      <c r="T470" s="11">
        <f t="shared" si="320"/>
        <v>0</v>
      </c>
      <c r="U470" s="11">
        <f t="shared" si="320"/>
        <v>0</v>
      </c>
      <c r="V470" s="11">
        <f t="shared" si="320"/>
        <v>0</v>
      </c>
      <c r="W470" s="11">
        <f t="shared" si="320"/>
        <v>0</v>
      </c>
      <c r="X470" s="21"/>
      <c r="Z470" s="10"/>
      <c r="AA470" s="126">
        <f t="shared" si="286"/>
        <v>17</v>
      </c>
      <c r="AB470" s="63">
        <f>IF(M470&lt;0,1,(IF(SUM(AB388:AB390)=3,1,0)))</f>
        <v>0</v>
      </c>
      <c r="AC470" s="10">
        <f aca="true" t="shared" si="321" ref="AC470:AL470">IF(N470&lt;0,1,(IF(SUM(AC388:AC390)=3,1,0)))</f>
        <v>0</v>
      </c>
      <c r="AD470" s="10">
        <f t="shared" si="321"/>
        <v>0</v>
      </c>
      <c r="AE470" s="10">
        <f t="shared" si="321"/>
        <v>0</v>
      </c>
      <c r="AF470" s="10">
        <f t="shared" si="321"/>
        <v>0</v>
      </c>
      <c r="AG470" s="10">
        <f t="shared" si="321"/>
        <v>0</v>
      </c>
      <c r="AH470" s="10">
        <f t="shared" si="321"/>
        <v>0</v>
      </c>
      <c r="AI470" s="10">
        <f t="shared" si="321"/>
        <v>0</v>
      </c>
      <c r="AJ470" s="10">
        <f t="shared" si="321"/>
        <v>0</v>
      </c>
      <c r="AK470" s="10">
        <f t="shared" si="321"/>
        <v>0</v>
      </c>
      <c r="AL470" s="10">
        <f t="shared" si="321"/>
        <v>0</v>
      </c>
      <c r="AM470" s="130">
        <f t="shared" si="288"/>
        <v>0</v>
      </c>
      <c r="AN470" s="11">
        <f aca="true" t="shared" si="322" ref="AN470:AW472">IF(AC470=1,N470,0)</f>
        <v>0</v>
      </c>
      <c r="AO470" s="11">
        <f t="shared" si="322"/>
        <v>0</v>
      </c>
      <c r="AP470" s="11">
        <f t="shared" si="322"/>
        <v>0</v>
      </c>
      <c r="AQ470" s="11">
        <f t="shared" si="322"/>
        <v>0</v>
      </c>
      <c r="AR470" s="11">
        <f t="shared" si="322"/>
        <v>0</v>
      </c>
      <c r="AS470" s="11">
        <f t="shared" si="322"/>
        <v>0</v>
      </c>
      <c r="AT470" s="11">
        <f t="shared" si="322"/>
        <v>0</v>
      </c>
      <c r="AU470" s="11">
        <f t="shared" si="322"/>
        <v>0</v>
      </c>
      <c r="AV470" s="11">
        <f t="shared" si="322"/>
        <v>0</v>
      </c>
      <c r="AW470" s="33">
        <f t="shared" si="322"/>
        <v>0</v>
      </c>
    </row>
    <row r="471" spans="3:49" ht="12.75">
      <c r="C471" s="18"/>
      <c r="D471" s="18"/>
      <c r="E471" s="19"/>
      <c r="F471" s="19"/>
      <c r="G471" s="20"/>
      <c r="H471" s="18"/>
      <c r="I471" s="18"/>
      <c r="J471" s="10"/>
      <c r="L471" s="12">
        <v>18</v>
      </c>
      <c r="M471" s="11">
        <f>M415</f>
        <v>0</v>
      </c>
      <c r="N471" s="11">
        <f aca="true" t="shared" si="323" ref="N471:W471">N415</f>
        <v>0</v>
      </c>
      <c r="O471" s="11">
        <f t="shared" si="323"/>
        <v>0</v>
      </c>
      <c r="P471" s="11">
        <f t="shared" si="323"/>
        <v>0</v>
      </c>
      <c r="Q471" s="11">
        <f t="shared" si="323"/>
        <v>0</v>
      </c>
      <c r="R471" s="11">
        <f t="shared" si="323"/>
        <v>0</v>
      </c>
      <c r="S471" s="11">
        <f t="shared" si="323"/>
        <v>0</v>
      </c>
      <c r="T471" s="11">
        <f t="shared" si="323"/>
        <v>0</v>
      </c>
      <c r="U471" s="11">
        <f t="shared" si="323"/>
        <v>0</v>
      </c>
      <c r="V471" s="11">
        <f t="shared" si="323"/>
        <v>0</v>
      </c>
      <c r="W471" s="11">
        <f t="shared" si="323"/>
        <v>0</v>
      </c>
      <c r="X471" s="21"/>
      <c r="Z471" s="10"/>
      <c r="AA471" s="126">
        <f t="shared" si="286"/>
        <v>18</v>
      </c>
      <c r="AB471" s="63">
        <f>IF(M471&lt;0,1,(IF(SUM(AB411:AB413)=3,1,0)))</f>
        <v>0</v>
      </c>
      <c r="AC471" s="10">
        <f aca="true" t="shared" si="324" ref="AC471:AL471">IF(N471&lt;0,1,(IF(SUM(AC411:AC413)=3,1,0)))</f>
        <v>0</v>
      </c>
      <c r="AD471" s="10">
        <f t="shared" si="324"/>
        <v>0</v>
      </c>
      <c r="AE471" s="10">
        <f t="shared" si="324"/>
        <v>0</v>
      </c>
      <c r="AF471" s="10">
        <f t="shared" si="324"/>
        <v>0</v>
      </c>
      <c r="AG471" s="10">
        <f t="shared" si="324"/>
        <v>0</v>
      </c>
      <c r="AH471" s="10">
        <f t="shared" si="324"/>
        <v>0</v>
      </c>
      <c r="AI471" s="10">
        <f t="shared" si="324"/>
        <v>0</v>
      </c>
      <c r="AJ471" s="10">
        <f t="shared" si="324"/>
        <v>0</v>
      </c>
      <c r="AK471" s="10">
        <f t="shared" si="324"/>
        <v>0</v>
      </c>
      <c r="AL471" s="10">
        <f t="shared" si="324"/>
        <v>0</v>
      </c>
      <c r="AM471" s="130">
        <f t="shared" si="288"/>
        <v>0</v>
      </c>
      <c r="AN471" s="11">
        <f t="shared" si="322"/>
        <v>0</v>
      </c>
      <c r="AO471" s="11">
        <f t="shared" si="322"/>
        <v>0</v>
      </c>
      <c r="AP471" s="11">
        <f t="shared" si="322"/>
        <v>0</v>
      </c>
      <c r="AQ471" s="11">
        <f t="shared" si="322"/>
        <v>0</v>
      </c>
      <c r="AR471" s="11">
        <f t="shared" si="322"/>
        <v>0</v>
      </c>
      <c r="AS471" s="11">
        <f t="shared" si="322"/>
        <v>0</v>
      </c>
      <c r="AT471" s="11">
        <f t="shared" si="322"/>
        <v>0</v>
      </c>
      <c r="AU471" s="11">
        <f t="shared" si="322"/>
        <v>0</v>
      </c>
      <c r="AV471" s="11">
        <f t="shared" si="322"/>
        <v>0</v>
      </c>
      <c r="AW471" s="33">
        <f t="shared" si="322"/>
        <v>0</v>
      </c>
    </row>
    <row r="472" spans="3:49" ht="12.75">
      <c r="C472" s="18"/>
      <c r="D472" s="18"/>
      <c r="E472" s="19"/>
      <c r="F472" s="19"/>
      <c r="G472" s="20"/>
      <c r="H472" s="18"/>
      <c r="I472" s="18"/>
      <c r="J472" s="10"/>
      <c r="L472" s="12">
        <v>19</v>
      </c>
      <c r="M472" s="8">
        <f>M438</f>
        <v>0</v>
      </c>
      <c r="N472" s="8">
        <f aca="true" t="shared" si="325" ref="N472:W472">N438</f>
        <v>0</v>
      </c>
      <c r="O472" s="8">
        <f t="shared" si="325"/>
        <v>0</v>
      </c>
      <c r="P472" s="8">
        <f t="shared" si="325"/>
        <v>0</v>
      </c>
      <c r="Q472" s="8">
        <f>Q438</f>
        <v>0</v>
      </c>
      <c r="R472" s="8">
        <f t="shared" si="325"/>
        <v>0</v>
      </c>
      <c r="S472" s="8">
        <f t="shared" si="325"/>
        <v>0</v>
      </c>
      <c r="T472" s="8">
        <f t="shared" si="325"/>
        <v>0</v>
      </c>
      <c r="U472" s="8">
        <f t="shared" si="325"/>
        <v>0</v>
      </c>
      <c r="V472" s="8">
        <f t="shared" si="325"/>
        <v>0</v>
      </c>
      <c r="W472" s="8">
        <f t="shared" si="325"/>
        <v>0</v>
      </c>
      <c r="X472" s="21"/>
      <c r="Y472" s="1"/>
      <c r="Z472" s="1"/>
      <c r="AA472" s="126">
        <f t="shared" si="286"/>
        <v>19</v>
      </c>
      <c r="AB472" s="64">
        <f>IF(M472&lt;0,1,(IF(SUM(AB434:AB436)=3,1,0)))</f>
        <v>0</v>
      </c>
      <c r="AC472" s="37">
        <f aca="true" t="shared" si="326" ref="AC472:AL472">IF(N472&lt;0,1,(IF(SUM(AC434:AC436)=3,1,0)))</f>
        <v>0</v>
      </c>
      <c r="AD472" s="37">
        <f t="shared" si="326"/>
        <v>0</v>
      </c>
      <c r="AE472" s="37">
        <f t="shared" si="326"/>
        <v>0</v>
      </c>
      <c r="AF472" s="37">
        <f t="shared" si="326"/>
        <v>0</v>
      </c>
      <c r="AG472" s="37">
        <f t="shared" si="326"/>
        <v>0</v>
      </c>
      <c r="AH472" s="37">
        <f t="shared" si="326"/>
        <v>0</v>
      </c>
      <c r="AI472" s="37">
        <f t="shared" si="326"/>
        <v>0</v>
      </c>
      <c r="AJ472" s="37">
        <f t="shared" si="326"/>
        <v>0</v>
      </c>
      <c r="AK472" s="37">
        <f t="shared" si="326"/>
        <v>0</v>
      </c>
      <c r="AL472" s="37">
        <f t="shared" si="326"/>
        <v>0</v>
      </c>
      <c r="AM472" s="131">
        <f t="shared" si="288"/>
        <v>0</v>
      </c>
      <c r="AN472" s="8">
        <f t="shared" si="322"/>
        <v>0</v>
      </c>
      <c r="AO472" s="8">
        <f t="shared" si="322"/>
        <v>0</v>
      </c>
      <c r="AP472" s="8">
        <f t="shared" si="322"/>
        <v>0</v>
      </c>
      <c r="AQ472" s="8">
        <f t="shared" si="322"/>
        <v>0</v>
      </c>
      <c r="AR472" s="8">
        <f t="shared" si="322"/>
        <v>0</v>
      </c>
      <c r="AS472" s="8">
        <f t="shared" si="322"/>
        <v>0</v>
      </c>
      <c r="AT472" s="8">
        <f t="shared" si="322"/>
        <v>0</v>
      </c>
      <c r="AU472" s="8">
        <f t="shared" si="322"/>
        <v>0</v>
      </c>
      <c r="AV472" s="8">
        <f t="shared" si="322"/>
        <v>0</v>
      </c>
      <c r="AW472" s="39">
        <f t="shared" si="322"/>
        <v>0</v>
      </c>
    </row>
    <row r="473" spans="3:49" ht="12.75">
      <c r="C473" s="18"/>
      <c r="D473" s="18"/>
      <c r="E473" s="19"/>
      <c r="F473" s="19"/>
      <c r="G473" s="19"/>
      <c r="H473" s="18"/>
      <c r="I473" s="18"/>
      <c r="J473" s="10"/>
      <c r="L473" s="61" t="s">
        <v>37</v>
      </c>
      <c r="M473" s="11">
        <f>AM473</f>
        <v>0</v>
      </c>
      <c r="N473" s="11">
        <f aca="true" t="shared" si="327" ref="N473:W473">AN473</f>
        <v>5.825409889221191</v>
      </c>
      <c r="O473" s="11">
        <f t="shared" si="327"/>
        <v>20.255449295043945</v>
      </c>
      <c r="P473" s="11">
        <f t="shared" si="327"/>
        <v>21.86343765258789</v>
      </c>
      <c r="Q473" s="11">
        <f t="shared" si="327"/>
        <v>0</v>
      </c>
      <c r="R473" s="11">
        <f t="shared" si="327"/>
        <v>0</v>
      </c>
      <c r="S473" s="11">
        <f t="shared" si="327"/>
        <v>0</v>
      </c>
      <c r="T473" s="11">
        <f t="shared" si="327"/>
        <v>0</v>
      </c>
      <c r="U473" s="11">
        <f t="shared" si="327"/>
        <v>0</v>
      </c>
      <c r="V473" s="11">
        <f t="shared" si="327"/>
        <v>0</v>
      </c>
      <c r="W473" s="11">
        <f t="shared" si="327"/>
        <v>0</v>
      </c>
      <c r="X473" s="21"/>
      <c r="Y473" s="1"/>
      <c r="Z473" s="1"/>
      <c r="AA473" s="1"/>
      <c r="AB473" s="1"/>
      <c r="AC473" s="1"/>
      <c r="AD473" s="1"/>
      <c r="AE473" s="1"/>
      <c r="AF473" s="1"/>
      <c r="AG473" s="1"/>
      <c r="AH473" s="1"/>
      <c r="AI473" s="1"/>
      <c r="AJ473" s="1"/>
      <c r="AK473" s="1"/>
      <c r="AM473" s="7">
        <f>SUM(AM454:AM472)</f>
        <v>0</v>
      </c>
      <c r="AN473" s="7">
        <f aca="true" t="shared" si="328" ref="AN473:AW473">SUM(AN454:AN472)</f>
        <v>5.825409889221191</v>
      </c>
      <c r="AO473" s="7">
        <f t="shared" si="328"/>
        <v>20.255449295043945</v>
      </c>
      <c r="AP473" s="7">
        <f t="shared" si="328"/>
        <v>21.86343765258789</v>
      </c>
      <c r="AQ473" s="7">
        <f t="shared" si="328"/>
        <v>0</v>
      </c>
      <c r="AR473" s="7">
        <f t="shared" si="328"/>
        <v>0</v>
      </c>
      <c r="AS473" s="7">
        <f t="shared" si="328"/>
        <v>0</v>
      </c>
      <c r="AT473" s="7">
        <f t="shared" si="328"/>
        <v>0</v>
      </c>
      <c r="AU473" s="7">
        <f t="shared" si="328"/>
        <v>0</v>
      </c>
      <c r="AV473" s="7">
        <f t="shared" si="328"/>
        <v>0</v>
      </c>
      <c r="AW473" s="7">
        <f t="shared" si="328"/>
        <v>0</v>
      </c>
    </row>
    <row r="474" spans="3:37" ht="12.75">
      <c r="C474" s="18"/>
      <c r="D474" s="18"/>
      <c r="E474" s="19"/>
      <c r="F474" s="19"/>
      <c r="G474" s="20"/>
      <c r="H474" s="18"/>
      <c r="I474" s="18"/>
      <c r="J474" s="10"/>
      <c r="L474" s="12"/>
      <c r="M474" s="11"/>
      <c r="N474" s="11"/>
      <c r="O474" s="11"/>
      <c r="P474" s="11"/>
      <c r="Q474" s="11"/>
      <c r="R474" s="11"/>
      <c r="S474" s="11"/>
      <c r="T474" s="11"/>
      <c r="U474" s="11"/>
      <c r="V474" s="11"/>
      <c r="W474" s="11"/>
      <c r="X474" s="21"/>
      <c r="Y474" s="1"/>
      <c r="Z474" s="1"/>
      <c r="AA474" s="1"/>
      <c r="AB474" s="1"/>
      <c r="AC474" s="1"/>
      <c r="AD474" s="1"/>
      <c r="AE474" s="1"/>
      <c r="AF474" s="1"/>
      <c r="AG474" s="1"/>
      <c r="AH474" s="1"/>
      <c r="AI474" s="1"/>
      <c r="AJ474" s="1"/>
      <c r="AK474" s="1"/>
    </row>
    <row r="475" spans="3:37" ht="12.75">
      <c r="C475" s="18"/>
      <c r="D475" s="18"/>
      <c r="E475" s="19"/>
      <c r="F475" s="125"/>
      <c r="G475" s="20"/>
      <c r="H475" s="18"/>
      <c r="I475" s="18"/>
      <c r="J475" s="10"/>
      <c r="L475" s="12"/>
      <c r="M475" s="58" t="s">
        <v>38</v>
      </c>
      <c r="N475" s="11"/>
      <c r="O475" s="11"/>
      <c r="P475" s="11"/>
      <c r="Q475" s="11"/>
      <c r="R475" s="11"/>
      <c r="S475" s="11"/>
      <c r="T475" s="11"/>
      <c r="U475" s="11"/>
      <c r="V475" s="11"/>
      <c r="W475" s="11"/>
      <c r="X475" s="21"/>
      <c r="Y475" s="1"/>
      <c r="Z475" s="1"/>
      <c r="AA475" s="1"/>
      <c r="AB475" s="1"/>
      <c r="AC475" s="1"/>
      <c r="AD475" s="1"/>
      <c r="AE475" s="1"/>
      <c r="AF475" s="1"/>
      <c r="AG475" s="1"/>
      <c r="AH475" s="1"/>
      <c r="AI475" s="1"/>
      <c r="AJ475" s="1"/>
      <c r="AK475" s="1"/>
    </row>
    <row r="476" spans="3:37" ht="12.75">
      <c r="C476" s="18"/>
      <c r="D476" s="18"/>
      <c r="E476" s="19"/>
      <c r="F476" s="19"/>
      <c r="G476" s="20"/>
      <c r="H476" s="18"/>
      <c r="I476" s="18"/>
      <c r="J476" s="10"/>
      <c r="L476" s="12"/>
      <c r="M476" s="9" t="str">
        <f>"Impact by Reach (AF/"&amp;$F$3</f>
        <v>Impact by Reach (AF/Trimester)</v>
      </c>
      <c r="N476" s="11"/>
      <c r="O476" s="11"/>
      <c r="P476" s="11"/>
      <c r="Q476" s="11"/>
      <c r="R476" s="11"/>
      <c r="S476" s="11"/>
      <c r="T476" s="11"/>
      <c r="U476" s="11"/>
      <c r="V476" s="11"/>
      <c r="W476" s="11"/>
      <c r="X476" s="21"/>
      <c r="Y476" s="1"/>
      <c r="Z476" s="1"/>
      <c r="AA476" s="1"/>
      <c r="AB476" s="1"/>
      <c r="AC476" s="1"/>
      <c r="AD476" s="1"/>
      <c r="AE476" s="1"/>
      <c r="AF476" s="1"/>
      <c r="AG476" s="1"/>
      <c r="AH476" s="1"/>
      <c r="AI476" s="1"/>
      <c r="AJ476" s="1"/>
      <c r="AK476" s="1"/>
    </row>
    <row r="477" spans="3:37" ht="12.75">
      <c r="C477" s="18"/>
      <c r="D477" s="18"/>
      <c r="E477" s="19"/>
      <c r="F477" s="19"/>
      <c r="G477" s="20"/>
      <c r="H477" s="18"/>
      <c r="I477" s="18"/>
      <c r="J477" s="10"/>
      <c r="L477" s="12"/>
      <c r="M477" s="2" t="s">
        <v>12</v>
      </c>
      <c r="N477" s="2" t="s">
        <v>13</v>
      </c>
      <c r="O477" s="2" t="s">
        <v>14</v>
      </c>
      <c r="P477" s="2" t="s">
        <v>15</v>
      </c>
      <c r="Q477" s="2" t="s">
        <v>16</v>
      </c>
      <c r="R477" s="2" t="s">
        <v>17</v>
      </c>
      <c r="S477" s="2" t="s">
        <v>18</v>
      </c>
      <c r="T477" s="2" t="s">
        <v>19</v>
      </c>
      <c r="U477" s="2" t="s">
        <v>20</v>
      </c>
      <c r="V477" s="2" t="s">
        <v>21</v>
      </c>
      <c r="W477" s="2" t="s">
        <v>22</v>
      </c>
      <c r="X477" s="21"/>
      <c r="Y477" s="1"/>
      <c r="Z477" s="1"/>
      <c r="AA477" s="1"/>
      <c r="AB477" s="1"/>
      <c r="AC477" s="1"/>
      <c r="AD477" s="1"/>
      <c r="AE477" s="1"/>
      <c r="AF477" s="1"/>
      <c r="AG477" s="1"/>
      <c r="AH477" s="1"/>
      <c r="AI477" s="1"/>
      <c r="AJ477" s="1"/>
      <c r="AK477" s="1"/>
    </row>
    <row r="478" spans="3:37" ht="13.5" thickBot="1">
      <c r="C478" s="18"/>
      <c r="D478" s="18"/>
      <c r="E478" s="19"/>
      <c r="F478" s="19"/>
      <c r="G478" s="20"/>
      <c r="H478" s="18"/>
      <c r="I478" s="18"/>
      <c r="J478" s="10"/>
      <c r="L478" s="12"/>
      <c r="M478" s="3" t="s">
        <v>23</v>
      </c>
      <c r="N478" s="3" t="s">
        <v>24</v>
      </c>
      <c r="O478" s="3" t="s">
        <v>25</v>
      </c>
      <c r="P478" s="3" t="s">
        <v>26</v>
      </c>
      <c r="Q478" s="3" t="s">
        <v>27</v>
      </c>
      <c r="R478" s="3" t="s">
        <v>28</v>
      </c>
      <c r="S478" s="3" t="s">
        <v>19</v>
      </c>
      <c r="T478" s="3"/>
      <c r="U478" s="3" t="s">
        <v>21</v>
      </c>
      <c r="V478" s="3"/>
      <c r="W478" s="3" t="s">
        <v>29</v>
      </c>
      <c r="X478" s="21"/>
      <c r="Y478" s="1"/>
      <c r="Z478" s="1"/>
      <c r="AA478" s="1"/>
      <c r="AB478" s="1"/>
      <c r="AC478" s="1"/>
      <c r="AD478" s="1"/>
      <c r="AE478" s="1"/>
      <c r="AF478" s="1"/>
      <c r="AG478" s="1"/>
      <c r="AH478" s="1"/>
      <c r="AI478" s="1"/>
      <c r="AJ478" s="1"/>
      <c r="AK478" s="1"/>
    </row>
    <row r="479" spans="3:37" ht="13.5" thickTop="1">
      <c r="C479" s="18"/>
      <c r="D479" s="18"/>
      <c r="E479" s="19"/>
      <c r="F479" s="19"/>
      <c r="L479" s="12">
        <v>1</v>
      </c>
      <c r="M479" s="11">
        <f aca="true" t="shared" si="329" ref="M479:W479">M30</f>
        <v>3.684910297393799</v>
      </c>
      <c r="N479" s="11">
        <f t="shared" si="329"/>
        <v>5.825409889221191</v>
      </c>
      <c r="O479" s="11">
        <f t="shared" si="329"/>
        <v>20.255449295043945</v>
      </c>
      <c r="P479" s="11">
        <f t="shared" si="329"/>
        <v>21.86343765258789</v>
      </c>
      <c r="Q479" s="11">
        <f t="shared" si="329"/>
        <v>0.5260728001594543</v>
      </c>
      <c r="R479" s="11">
        <f t="shared" si="329"/>
        <v>0.5381599068641663</v>
      </c>
      <c r="S479" s="11">
        <f t="shared" si="329"/>
        <v>0.2075236737728119</v>
      </c>
      <c r="T479" s="11">
        <f t="shared" si="329"/>
        <v>0.13159269094467163</v>
      </c>
      <c r="U479" s="11">
        <f t="shared" si="329"/>
        <v>0.014474115334451199</v>
      </c>
      <c r="V479" s="11">
        <f t="shared" si="329"/>
        <v>0.12473485618829727</v>
      </c>
      <c r="W479" s="11">
        <f t="shared" si="329"/>
        <v>0.004763452801853418</v>
      </c>
      <c r="AB479" s="1"/>
      <c r="AC479" s="1"/>
      <c r="AD479" s="1"/>
      <c r="AE479" s="1"/>
      <c r="AF479" s="1"/>
      <c r="AG479" s="1"/>
      <c r="AH479" s="1"/>
      <c r="AI479" s="1"/>
      <c r="AJ479" s="1"/>
      <c r="AK479" s="1"/>
    </row>
    <row r="480" spans="3:23" ht="12.75">
      <c r="C480" s="18"/>
      <c r="D480" s="18"/>
      <c r="E480" s="19"/>
      <c r="F480" s="19"/>
      <c r="L480" s="12">
        <v>2</v>
      </c>
      <c r="M480" s="11">
        <f aca="true" t="shared" si="330" ref="M480:W480">M53</f>
        <v>0</v>
      </c>
      <c r="N480" s="11">
        <f t="shared" si="330"/>
        <v>0</v>
      </c>
      <c r="O480" s="11">
        <f t="shared" si="330"/>
        <v>0</v>
      </c>
      <c r="P480" s="11">
        <f t="shared" si="330"/>
        <v>0</v>
      </c>
      <c r="Q480" s="11">
        <f t="shared" si="330"/>
        <v>0</v>
      </c>
      <c r="R480" s="11">
        <f t="shared" si="330"/>
        <v>0</v>
      </c>
      <c r="S480" s="11">
        <f t="shared" si="330"/>
        <v>0</v>
      </c>
      <c r="T480" s="11">
        <f t="shared" si="330"/>
        <v>0</v>
      </c>
      <c r="U480" s="11">
        <f t="shared" si="330"/>
        <v>0</v>
      </c>
      <c r="V480" s="11">
        <f t="shared" si="330"/>
        <v>0</v>
      </c>
      <c r="W480" s="11">
        <f t="shared" si="330"/>
        <v>0</v>
      </c>
    </row>
    <row r="481" spans="3:30" ht="12.75">
      <c r="C481" s="18"/>
      <c r="D481" s="18"/>
      <c r="E481" s="19"/>
      <c r="F481" s="19"/>
      <c r="L481" s="12">
        <v>3</v>
      </c>
      <c r="M481" s="11">
        <f>M76</f>
        <v>0</v>
      </c>
      <c r="N481" s="11">
        <f aca="true" t="shared" si="331" ref="N481:W481">N76</f>
        <v>0</v>
      </c>
      <c r="O481" s="11">
        <f t="shared" si="331"/>
        <v>0</v>
      </c>
      <c r="P481" s="11">
        <f t="shared" si="331"/>
        <v>0</v>
      </c>
      <c r="Q481" s="11">
        <f t="shared" si="331"/>
        <v>0</v>
      </c>
      <c r="R481" s="11">
        <f t="shared" si="331"/>
        <v>0</v>
      </c>
      <c r="S481" s="11">
        <f t="shared" si="331"/>
        <v>0</v>
      </c>
      <c r="T481" s="11">
        <f t="shared" si="331"/>
        <v>0</v>
      </c>
      <c r="U481" s="11">
        <f t="shared" si="331"/>
        <v>0</v>
      </c>
      <c r="V481" s="11">
        <f t="shared" si="331"/>
        <v>0</v>
      </c>
      <c r="W481" s="11">
        <f t="shared" si="331"/>
        <v>0</v>
      </c>
      <c r="AD481" s="1"/>
    </row>
    <row r="482" spans="3:23" ht="12.75">
      <c r="C482" s="18"/>
      <c r="D482" s="18"/>
      <c r="E482" s="19"/>
      <c r="F482" s="19"/>
      <c r="L482" s="12">
        <v>4</v>
      </c>
      <c r="M482" s="11">
        <f>M99</f>
        <v>0</v>
      </c>
      <c r="N482" s="11">
        <f aca="true" t="shared" si="332" ref="N482:W482">N99</f>
        <v>0</v>
      </c>
      <c r="O482" s="11">
        <f t="shared" si="332"/>
        <v>0</v>
      </c>
      <c r="P482" s="11">
        <f t="shared" si="332"/>
        <v>0</v>
      </c>
      <c r="Q482" s="11">
        <f t="shared" si="332"/>
        <v>0</v>
      </c>
      <c r="R482" s="11">
        <f t="shared" si="332"/>
        <v>0</v>
      </c>
      <c r="S482" s="11">
        <f t="shared" si="332"/>
        <v>0</v>
      </c>
      <c r="T482" s="11">
        <f t="shared" si="332"/>
        <v>0</v>
      </c>
      <c r="U482" s="11">
        <f t="shared" si="332"/>
        <v>0</v>
      </c>
      <c r="V482" s="11">
        <f t="shared" si="332"/>
        <v>0</v>
      </c>
      <c r="W482" s="11">
        <f t="shared" si="332"/>
        <v>0</v>
      </c>
    </row>
    <row r="483" spans="3:23" ht="12.75">
      <c r="C483" s="18"/>
      <c r="D483" s="18"/>
      <c r="E483" s="19"/>
      <c r="F483" s="19"/>
      <c r="L483" s="12">
        <v>5</v>
      </c>
      <c r="M483" s="11">
        <f>M122</f>
        <v>0</v>
      </c>
      <c r="N483" s="11">
        <f aca="true" t="shared" si="333" ref="N483:W483">N122</f>
        <v>0</v>
      </c>
      <c r="O483" s="11">
        <f t="shared" si="333"/>
        <v>0</v>
      </c>
      <c r="P483" s="11">
        <f t="shared" si="333"/>
        <v>0</v>
      </c>
      <c r="Q483" s="11">
        <f t="shared" si="333"/>
        <v>0</v>
      </c>
      <c r="R483" s="11">
        <f t="shared" si="333"/>
        <v>0</v>
      </c>
      <c r="S483" s="11">
        <f t="shared" si="333"/>
        <v>0</v>
      </c>
      <c r="T483" s="11">
        <f t="shared" si="333"/>
        <v>0</v>
      </c>
      <c r="U483" s="11">
        <f t="shared" si="333"/>
        <v>0</v>
      </c>
      <c r="V483" s="11">
        <f t="shared" si="333"/>
        <v>0</v>
      </c>
      <c r="W483" s="11">
        <f t="shared" si="333"/>
        <v>0</v>
      </c>
    </row>
    <row r="484" spans="3:23" ht="12.75">
      <c r="C484" s="18"/>
      <c r="D484" s="18"/>
      <c r="E484" s="19"/>
      <c r="F484" s="19"/>
      <c r="L484" s="12">
        <v>6</v>
      </c>
      <c r="M484" s="11">
        <f>M145</f>
        <v>0</v>
      </c>
      <c r="N484" s="11">
        <f aca="true" t="shared" si="334" ref="N484:W484">N145</f>
        <v>0</v>
      </c>
      <c r="O484" s="11">
        <f t="shared" si="334"/>
        <v>0</v>
      </c>
      <c r="P484" s="11">
        <f t="shared" si="334"/>
        <v>0</v>
      </c>
      <c r="Q484" s="11">
        <f t="shared" si="334"/>
        <v>0</v>
      </c>
      <c r="R484" s="11">
        <f t="shared" si="334"/>
        <v>0</v>
      </c>
      <c r="S484" s="11">
        <f t="shared" si="334"/>
        <v>0</v>
      </c>
      <c r="T484" s="11">
        <f t="shared" si="334"/>
        <v>0</v>
      </c>
      <c r="U484" s="11">
        <f t="shared" si="334"/>
        <v>0</v>
      </c>
      <c r="V484" s="11">
        <f t="shared" si="334"/>
        <v>0</v>
      </c>
      <c r="W484" s="11">
        <f t="shared" si="334"/>
        <v>0</v>
      </c>
    </row>
    <row r="485" spans="3:23" ht="12.75">
      <c r="C485" s="18"/>
      <c r="D485" s="18"/>
      <c r="E485" s="19"/>
      <c r="F485" s="19"/>
      <c r="L485" s="12">
        <v>7</v>
      </c>
      <c r="M485" s="11">
        <f>M168</f>
        <v>0</v>
      </c>
      <c r="N485" s="11">
        <f aca="true" t="shared" si="335" ref="N485:W485">N168</f>
        <v>0</v>
      </c>
      <c r="O485" s="11">
        <f t="shared" si="335"/>
        <v>0</v>
      </c>
      <c r="P485" s="11">
        <f t="shared" si="335"/>
        <v>0</v>
      </c>
      <c r="Q485" s="11">
        <f t="shared" si="335"/>
        <v>0</v>
      </c>
      <c r="R485" s="11">
        <f t="shared" si="335"/>
        <v>0</v>
      </c>
      <c r="S485" s="11">
        <f t="shared" si="335"/>
        <v>0</v>
      </c>
      <c r="T485" s="11">
        <f t="shared" si="335"/>
        <v>0</v>
      </c>
      <c r="U485" s="11">
        <f t="shared" si="335"/>
        <v>0</v>
      </c>
      <c r="V485" s="11">
        <f t="shared" si="335"/>
        <v>0</v>
      </c>
      <c r="W485" s="11">
        <f t="shared" si="335"/>
        <v>0</v>
      </c>
    </row>
    <row r="486" spans="3:23" ht="12.75">
      <c r="C486" s="18"/>
      <c r="D486" s="18"/>
      <c r="E486" s="19"/>
      <c r="F486" s="19"/>
      <c r="L486" s="12">
        <v>8</v>
      </c>
      <c r="M486" s="11">
        <f>M191</f>
        <v>0</v>
      </c>
      <c r="N486" s="11">
        <f aca="true" t="shared" si="336" ref="N486:W486">N191</f>
        <v>0</v>
      </c>
      <c r="O486" s="11">
        <f t="shared" si="336"/>
        <v>0</v>
      </c>
      <c r="P486" s="11">
        <f t="shared" si="336"/>
        <v>0</v>
      </c>
      <c r="Q486" s="11">
        <f t="shared" si="336"/>
        <v>0</v>
      </c>
      <c r="R486" s="11">
        <f t="shared" si="336"/>
        <v>0</v>
      </c>
      <c r="S486" s="11">
        <f t="shared" si="336"/>
        <v>0</v>
      </c>
      <c r="T486" s="11">
        <f t="shared" si="336"/>
        <v>0</v>
      </c>
      <c r="U486" s="11">
        <f t="shared" si="336"/>
        <v>0</v>
      </c>
      <c r="V486" s="11">
        <f t="shared" si="336"/>
        <v>0</v>
      </c>
      <c r="W486" s="11">
        <f t="shared" si="336"/>
        <v>0</v>
      </c>
    </row>
    <row r="487" spans="3:23" ht="12.75">
      <c r="C487" s="18"/>
      <c r="D487" s="18"/>
      <c r="E487" s="19"/>
      <c r="F487" s="19"/>
      <c r="L487" s="12">
        <v>9</v>
      </c>
      <c r="M487" s="11">
        <f>M214</f>
        <v>0</v>
      </c>
      <c r="N487" s="11">
        <f aca="true" t="shared" si="337" ref="N487:W487">N214</f>
        <v>0</v>
      </c>
      <c r="O487" s="11">
        <f t="shared" si="337"/>
        <v>0</v>
      </c>
      <c r="P487" s="11">
        <f t="shared" si="337"/>
        <v>0</v>
      </c>
      <c r="Q487" s="11">
        <f t="shared" si="337"/>
        <v>0</v>
      </c>
      <c r="R487" s="11">
        <f t="shared" si="337"/>
        <v>0</v>
      </c>
      <c r="S487" s="11">
        <f t="shared" si="337"/>
        <v>0</v>
      </c>
      <c r="T487" s="11">
        <f t="shared" si="337"/>
        <v>0</v>
      </c>
      <c r="U487" s="11">
        <f t="shared" si="337"/>
        <v>0</v>
      </c>
      <c r="V487" s="11">
        <f t="shared" si="337"/>
        <v>0</v>
      </c>
      <c r="W487" s="11">
        <f t="shared" si="337"/>
        <v>0</v>
      </c>
    </row>
    <row r="488" spans="3:23" ht="12.75">
      <c r="C488" s="18"/>
      <c r="D488" s="18"/>
      <c r="E488" s="19"/>
      <c r="F488" s="19"/>
      <c r="L488" s="12">
        <v>10</v>
      </c>
      <c r="M488" s="11">
        <f>M237</f>
        <v>0</v>
      </c>
      <c r="N488" s="11">
        <f aca="true" t="shared" si="338" ref="N488:W488">N237</f>
        <v>0</v>
      </c>
      <c r="O488" s="11">
        <f t="shared" si="338"/>
        <v>0</v>
      </c>
      <c r="P488" s="11">
        <f t="shared" si="338"/>
        <v>0</v>
      </c>
      <c r="Q488" s="11">
        <f t="shared" si="338"/>
        <v>0</v>
      </c>
      <c r="R488" s="11">
        <f t="shared" si="338"/>
        <v>0</v>
      </c>
      <c r="S488" s="11">
        <f t="shared" si="338"/>
        <v>0</v>
      </c>
      <c r="T488" s="11">
        <f t="shared" si="338"/>
        <v>0</v>
      </c>
      <c r="U488" s="11">
        <f t="shared" si="338"/>
        <v>0</v>
      </c>
      <c r="V488" s="11">
        <f t="shared" si="338"/>
        <v>0</v>
      </c>
      <c r="W488" s="11">
        <f t="shared" si="338"/>
        <v>0</v>
      </c>
    </row>
    <row r="489" spans="3:23" ht="12.75">
      <c r="C489" s="18"/>
      <c r="D489" s="18"/>
      <c r="E489" s="19"/>
      <c r="F489" s="19"/>
      <c r="L489" s="12">
        <v>11</v>
      </c>
      <c r="M489" s="11">
        <f>M260</f>
        <v>0</v>
      </c>
      <c r="N489" s="11">
        <f aca="true" t="shared" si="339" ref="N489:W489">N260</f>
        <v>0</v>
      </c>
      <c r="O489" s="11">
        <f t="shared" si="339"/>
        <v>0</v>
      </c>
      <c r="P489" s="11">
        <f t="shared" si="339"/>
        <v>0</v>
      </c>
      <c r="Q489" s="11">
        <f t="shared" si="339"/>
        <v>0</v>
      </c>
      <c r="R489" s="11">
        <f t="shared" si="339"/>
        <v>0</v>
      </c>
      <c r="S489" s="11">
        <f t="shared" si="339"/>
        <v>0</v>
      </c>
      <c r="T489" s="11">
        <f t="shared" si="339"/>
        <v>0</v>
      </c>
      <c r="U489" s="11">
        <f t="shared" si="339"/>
        <v>0</v>
      </c>
      <c r="V489" s="11">
        <f t="shared" si="339"/>
        <v>0</v>
      </c>
      <c r="W489" s="11">
        <f t="shared" si="339"/>
        <v>0</v>
      </c>
    </row>
    <row r="490" spans="3:23" ht="12.75">
      <c r="C490" s="18"/>
      <c r="D490" s="18"/>
      <c r="E490" s="19"/>
      <c r="F490" s="19"/>
      <c r="L490" s="12">
        <v>12</v>
      </c>
      <c r="M490" s="11">
        <f>M283</f>
        <v>0</v>
      </c>
      <c r="N490" s="11">
        <f aca="true" t="shared" si="340" ref="N490:W490">N283</f>
        <v>0</v>
      </c>
      <c r="O490" s="11">
        <f t="shared" si="340"/>
        <v>0</v>
      </c>
      <c r="P490" s="11">
        <f t="shared" si="340"/>
        <v>0</v>
      </c>
      <c r="Q490" s="11">
        <f t="shared" si="340"/>
        <v>0</v>
      </c>
      <c r="R490" s="11">
        <f t="shared" si="340"/>
        <v>0</v>
      </c>
      <c r="S490" s="11">
        <f t="shared" si="340"/>
        <v>0</v>
      </c>
      <c r="T490" s="11">
        <f t="shared" si="340"/>
        <v>0</v>
      </c>
      <c r="U490" s="11">
        <f t="shared" si="340"/>
        <v>0</v>
      </c>
      <c r="V490" s="11">
        <f t="shared" si="340"/>
        <v>0</v>
      </c>
      <c r="W490" s="11">
        <f t="shared" si="340"/>
        <v>0</v>
      </c>
    </row>
    <row r="491" spans="3:23" ht="12.75">
      <c r="C491" s="18"/>
      <c r="D491" s="18"/>
      <c r="E491" s="19"/>
      <c r="F491" s="19"/>
      <c r="L491" s="12">
        <v>13</v>
      </c>
      <c r="M491" s="11">
        <f>M306</f>
        <v>0</v>
      </c>
      <c r="N491" s="11">
        <f aca="true" t="shared" si="341" ref="N491:W491">N306</f>
        <v>0</v>
      </c>
      <c r="O491" s="11">
        <f t="shared" si="341"/>
        <v>0</v>
      </c>
      <c r="P491" s="11">
        <f t="shared" si="341"/>
        <v>0</v>
      </c>
      <c r="Q491" s="11">
        <f t="shared" si="341"/>
        <v>0</v>
      </c>
      <c r="R491" s="11">
        <f t="shared" si="341"/>
        <v>0</v>
      </c>
      <c r="S491" s="11">
        <f t="shared" si="341"/>
        <v>0</v>
      </c>
      <c r="T491" s="11">
        <f t="shared" si="341"/>
        <v>0</v>
      </c>
      <c r="U491" s="11">
        <f t="shared" si="341"/>
        <v>0</v>
      </c>
      <c r="V491" s="11">
        <f t="shared" si="341"/>
        <v>0</v>
      </c>
      <c r="W491" s="11">
        <f t="shared" si="341"/>
        <v>0</v>
      </c>
    </row>
    <row r="492" spans="3:23" ht="12.75">
      <c r="C492" s="18"/>
      <c r="D492" s="18"/>
      <c r="E492" s="19"/>
      <c r="F492" s="19"/>
      <c r="L492" s="12">
        <v>14</v>
      </c>
      <c r="M492" s="11">
        <f>M329</f>
        <v>0</v>
      </c>
      <c r="N492" s="11">
        <f aca="true" t="shared" si="342" ref="N492:W492">N329</f>
        <v>0</v>
      </c>
      <c r="O492" s="11">
        <f t="shared" si="342"/>
        <v>0</v>
      </c>
      <c r="P492" s="11">
        <f t="shared" si="342"/>
        <v>0</v>
      </c>
      <c r="Q492" s="11">
        <f t="shared" si="342"/>
        <v>0</v>
      </c>
      <c r="R492" s="11">
        <f t="shared" si="342"/>
        <v>0</v>
      </c>
      <c r="S492" s="11">
        <f t="shared" si="342"/>
        <v>0</v>
      </c>
      <c r="T492" s="11">
        <f t="shared" si="342"/>
        <v>0</v>
      </c>
      <c r="U492" s="11">
        <f t="shared" si="342"/>
        <v>0</v>
      </c>
      <c r="V492" s="11">
        <f t="shared" si="342"/>
        <v>0</v>
      </c>
      <c r="W492" s="11">
        <f t="shared" si="342"/>
        <v>0</v>
      </c>
    </row>
    <row r="493" spans="3:23" ht="12.75">
      <c r="C493" s="18"/>
      <c r="D493" s="18"/>
      <c r="E493" s="19"/>
      <c r="F493" s="19"/>
      <c r="L493" s="12">
        <v>15</v>
      </c>
      <c r="M493" s="11">
        <f>M352</f>
        <v>0</v>
      </c>
      <c r="N493" s="11">
        <f aca="true" t="shared" si="343" ref="N493:W493">N352</f>
        <v>0</v>
      </c>
      <c r="O493" s="11">
        <f t="shared" si="343"/>
        <v>0</v>
      </c>
      <c r="P493" s="11">
        <f t="shared" si="343"/>
        <v>0</v>
      </c>
      <c r="Q493" s="11">
        <f t="shared" si="343"/>
        <v>0</v>
      </c>
      <c r="R493" s="11">
        <f t="shared" si="343"/>
        <v>0</v>
      </c>
      <c r="S493" s="11">
        <f t="shared" si="343"/>
        <v>0</v>
      </c>
      <c r="T493" s="11">
        <f t="shared" si="343"/>
        <v>0</v>
      </c>
      <c r="U493" s="11">
        <f t="shared" si="343"/>
        <v>0</v>
      </c>
      <c r="V493" s="11">
        <f t="shared" si="343"/>
        <v>0</v>
      </c>
      <c r="W493" s="11">
        <f t="shared" si="343"/>
        <v>0</v>
      </c>
    </row>
    <row r="494" spans="3:23" ht="12.75">
      <c r="C494" s="18"/>
      <c r="D494" s="18"/>
      <c r="E494" s="19"/>
      <c r="F494" s="19"/>
      <c r="L494" s="12">
        <v>16</v>
      </c>
      <c r="M494" s="11">
        <f>M375</f>
        <v>0</v>
      </c>
      <c r="N494" s="11">
        <f aca="true" t="shared" si="344" ref="N494:W494">N375</f>
        <v>0</v>
      </c>
      <c r="O494" s="11">
        <f t="shared" si="344"/>
        <v>0</v>
      </c>
      <c r="P494" s="11">
        <f t="shared" si="344"/>
        <v>0</v>
      </c>
      <c r="Q494" s="11">
        <f t="shared" si="344"/>
        <v>0</v>
      </c>
      <c r="R494" s="11">
        <f t="shared" si="344"/>
        <v>0</v>
      </c>
      <c r="S494" s="11">
        <f t="shared" si="344"/>
        <v>0</v>
      </c>
      <c r="T494" s="11">
        <f t="shared" si="344"/>
        <v>0</v>
      </c>
      <c r="U494" s="11">
        <f t="shared" si="344"/>
        <v>0</v>
      </c>
      <c r="V494" s="11">
        <f t="shared" si="344"/>
        <v>0</v>
      </c>
      <c r="W494" s="11">
        <f t="shared" si="344"/>
        <v>0</v>
      </c>
    </row>
    <row r="495" spans="3:23" ht="12.75">
      <c r="C495" s="18"/>
      <c r="D495" s="18"/>
      <c r="E495" s="19"/>
      <c r="F495" s="19"/>
      <c r="L495" s="12">
        <v>17</v>
      </c>
      <c r="M495" s="11">
        <f>M398</f>
        <v>0</v>
      </c>
      <c r="N495" s="11">
        <f aca="true" t="shared" si="345" ref="N495:W495">N398</f>
        <v>0</v>
      </c>
      <c r="O495" s="11">
        <f t="shared" si="345"/>
        <v>0</v>
      </c>
      <c r="P495" s="11">
        <f t="shared" si="345"/>
        <v>0</v>
      </c>
      <c r="Q495" s="11">
        <f t="shared" si="345"/>
        <v>0</v>
      </c>
      <c r="R495" s="11">
        <f t="shared" si="345"/>
        <v>0</v>
      </c>
      <c r="S495" s="11">
        <f t="shared" si="345"/>
        <v>0</v>
      </c>
      <c r="T495" s="11">
        <f t="shared" si="345"/>
        <v>0</v>
      </c>
      <c r="U495" s="11">
        <f t="shared" si="345"/>
        <v>0</v>
      </c>
      <c r="V495" s="11">
        <f t="shared" si="345"/>
        <v>0</v>
      </c>
      <c r="W495" s="11">
        <f t="shared" si="345"/>
        <v>0</v>
      </c>
    </row>
    <row r="496" spans="3:23" ht="12.75">
      <c r="C496" s="18"/>
      <c r="D496" s="18"/>
      <c r="E496" s="19"/>
      <c r="F496" s="19"/>
      <c r="L496" s="12">
        <v>18</v>
      </c>
      <c r="M496" s="11">
        <f>M421</f>
        <v>0</v>
      </c>
      <c r="N496" s="11">
        <f aca="true" t="shared" si="346" ref="N496:W496">N421</f>
        <v>0</v>
      </c>
      <c r="O496" s="11">
        <f t="shared" si="346"/>
        <v>0</v>
      </c>
      <c r="P496" s="11">
        <f t="shared" si="346"/>
        <v>0</v>
      </c>
      <c r="Q496" s="11">
        <f t="shared" si="346"/>
        <v>0</v>
      </c>
      <c r="R496" s="11">
        <f t="shared" si="346"/>
        <v>0</v>
      </c>
      <c r="S496" s="11">
        <f t="shared" si="346"/>
        <v>0</v>
      </c>
      <c r="T496" s="11">
        <f t="shared" si="346"/>
        <v>0</v>
      </c>
      <c r="U496" s="11">
        <f t="shared" si="346"/>
        <v>0</v>
      </c>
      <c r="V496" s="11">
        <f t="shared" si="346"/>
        <v>0</v>
      </c>
      <c r="W496" s="11">
        <f t="shared" si="346"/>
        <v>0</v>
      </c>
    </row>
    <row r="497" spans="3:23" ht="12.75">
      <c r="C497" s="18"/>
      <c r="D497" s="18"/>
      <c r="E497" s="19"/>
      <c r="F497" s="19"/>
      <c r="L497" s="12">
        <v>19</v>
      </c>
      <c r="M497" s="8">
        <f>M444</f>
        <v>0</v>
      </c>
      <c r="N497" s="8">
        <f aca="true" t="shared" si="347" ref="N497:W497">N444</f>
        <v>0</v>
      </c>
      <c r="O497" s="8">
        <f t="shared" si="347"/>
        <v>0</v>
      </c>
      <c r="P497" s="8">
        <f t="shared" si="347"/>
        <v>0</v>
      </c>
      <c r="Q497" s="8">
        <f t="shared" si="347"/>
        <v>0</v>
      </c>
      <c r="R497" s="8">
        <f t="shared" si="347"/>
        <v>0</v>
      </c>
      <c r="S497" s="8">
        <f t="shared" si="347"/>
        <v>0</v>
      </c>
      <c r="T497" s="8">
        <f t="shared" si="347"/>
        <v>0</v>
      </c>
      <c r="U497" s="8">
        <f t="shared" si="347"/>
        <v>0</v>
      </c>
      <c r="V497" s="8">
        <f t="shared" si="347"/>
        <v>0</v>
      </c>
      <c r="W497" s="8">
        <f t="shared" si="347"/>
        <v>0</v>
      </c>
    </row>
    <row r="498" spans="3:23" ht="12.75">
      <c r="C498" s="18"/>
      <c r="D498" s="18"/>
      <c r="E498" s="19"/>
      <c r="F498" s="19"/>
      <c r="L498" s="12"/>
      <c r="M498" s="11"/>
      <c r="N498" s="11"/>
      <c r="O498" s="11"/>
      <c r="P498" s="11"/>
      <c r="Q498" s="11"/>
      <c r="R498" s="11"/>
      <c r="S498" s="11"/>
      <c r="T498" s="11"/>
      <c r="U498" s="11"/>
      <c r="V498" s="11"/>
      <c r="W498" s="11"/>
    </row>
    <row r="499" spans="3:24" ht="15.75">
      <c r="C499" s="57" t="s">
        <v>76</v>
      </c>
      <c r="D499" s="49"/>
      <c r="E499" s="50"/>
      <c r="F499" s="50"/>
      <c r="G499" s="51"/>
      <c r="H499" s="49"/>
      <c r="I499" s="49"/>
      <c r="J499" s="53"/>
      <c r="K499" s="54"/>
      <c r="L499" s="52"/>
      <c r="M499" s="52"/>
      <c r="N499" s="52"/>
      <c r="O499" s="52"/>
      <c r="P499" s="52"/>
      <c r="Q499" s="52"/>
      <c r="R499" s="52"/>
      <c r="S499" s="52"/>
      <c r="T499" s="52"/>
      <c r="U499" s="52"/>
      <c r="V499" s="52"/>
      <c r="W499" s="55"/>
      <c r="X499" s="56"/>
    </row>
    <row r="500" spans="3:23" ht="12.75">
      <c r="C500" s="18"/>
      <c r="D500" s="18"/>
      <c r="E500" s="19"/>
      <c r="F500" s="19"/>
      <c r="W500" s="25"/>
    </row>
    <row r="501" spans="3:9" ht="15.75">
      <c r="C501" s="14" t="s">
        <v>77</v>
      </c>
      <c r="E501" s="41"/>
      <c r="F501" s="43"/>
      <c r="G501" s="9"/>
      <c r="H501" s="42"/>
      <c r="I501" s="44"/>
    </row>
    <row r="502" ht="12.75">
      <c r="M502" t="str">
        <f>"Impact by Reach (AF/"&amp;$F$3</f>
        <v>Impact by Reach (AF/Trimester)</v>
      </c>
    </row>
    <row r="503" spans="3:23" ht="12.75">
      <c r="C503" s="2" t="s">
        <v>0</v>
      </c>
      <c r="D503" s="2" t="s">
        <v>1</v>
      </c>
      <c r="E503" s="2" t="s">
        <v>48</v>
      </c>
      <c r="F503" s="2" t="s">
        <v>5</v>
      </c>
      <c r="G503" s="2" t="s">
        <v>6</v>
      </c>
      <c r="H503" s="2" t="s">
        <v>8</v>
      </c>
      <c r="I503" s="198" t="s">
        <v>35</v>
      </c>
      <c r="J503" s="198"/>
      <c r="K503" s="5" t="s">
        <v>10</v>
      </c>
      <c r="M503" s="2" t="s">
        <v>12</v>
      </c>
      <c r="N503" s="2" t="s">
        <v>13</v>
      </c>
      <c r="O503" s="2" t="s">
        <v>14</v>
      </c>
      <c r="P503" s="2" t="s">
        <v>15</v>
      </c>
      <c r="Q503" s="2" t="s">
        <v>16</v>
      </c>
      <c r="R503" s="2" t="s">
        <v>17</v>
      </c>
      <c r="S503" s="2" t="s">
        <v>18</v>
      </c>
      <c r="T503" s="2" t="s">
        <v>19</v>
      </c>
      <c r="U503" s="2" t="s">
        <v>20</v>
      </c>
      <c r="V503" s="2" t="s">
        <v>21</v>
      </c>
      <c r="W503" s="2" t="s">
        <v>22</v>
      </c>
    </row>
    <row r="504" spans="3:23" ht="13.5" thickBot="1">
      <c r="C504" s="3"/>
      <c r="D504" s="3" t="s">
        <v>2</v>
      </c>
      <c r="E504" s="3" t="s">
        <v>3</v>
      </c>
      <c r="F504" s="3" t="s">
        <v>4</v>
      </c>
      <c r="G504" s="3" t="s">
        <v>7</v>
      </c>
      <c r="H504" s="3" t="s">
        <v>9</v>
      </c>
      <c r="I504" s="69" t="s">
        <v>44</v>
      </c>
      <c r="J504" s="68" t="s">
        <v>45</v>
      </c>
      <c r="K504" s="6" t="s">
        <v>11</v>
      </c>
      <c r="M504" s="3" t="s">
        <v>23</v>
      </c>
      <c r="N504" s="3" t="s">
        <v>24</v>
      </c>
      <c r="O504" s="3" t="s">
        <v>25</v>
      </c>
      <c r="P504" s="3" t="s">
        <v>26</v>
      </c>
      <c r="Q504" s="3" t="s">
        <v>27</v>
      </c>
      <c r="R504" s="3" t="s">
        <v>28</v>
      </c>
      <c r="S504" s="3" t="s">
        <v>19</v>
      </c>
      <c r="T504" s="3"/>
      <c r="U504" s="3" t="s">
        <v>21</v>
      </c>
      <c r="V504" s="3"/>
      <c r="W504" s="3" t="s">
        <v>29</v>
      </c>
    </row>
    <row r="505" spans="3:23" ht="16.5" thickTop="1">
      <c r="C505" s="14" t="s">
        <v>56</v>
      </c>
      <c r="D505" s="10"/>
      <c r="E505" s="10"/>
      <c r="F505" s="10"/>
      <c r="G505" s="10"/>
      <c r="H505" s="10"/>
      <c r="I505" s="10"/>
      <c r="J505" s="10"/>
      <c r="K505" s="4"/>
      <c r="M505" s="10"/>
      <c r="N505" s="10"/>
      <c r="O505" s="10"/>
      <c r="P505" s="10"/>
      <c r="Q505" s="10"/>
      <c r="R505" s="10"/>
      <c r="S505" s="10"/>
      <c r="T505" s="10"/>
      <c r="U505" s="10"/>
      <c r="V505" s="10"/>
      <c r="W505" s="10"/>
    </row>
    <row r="506" spans="1:27" ht="12.75">
      <c r="A506" s="1"/>
      <c r="B506" s="1"/>
      <c r="C506" s="144" t="s">
        <v>79</v>
      </c>
      <c r="D506" s="145" t="s">
        <v>79</v>
      </c>
      <c r="E506" s="114">
        <v>1398.4</v>
      </c>
      <c r="F506" s="114">
        <v>349.6</v>
      </c>
      <c r="G506" s="115">
        <v>32874</v>
      </c>
      <c r="H506" s="113" t="s">
        <v>82</v>
      </c>
      <c r="I506" s="113">
        <v>75</v>
      </c>
      <c r="J506" s="114">
        <f>I506/3</f>
        <v>25</v>
      </c>
      <c r="K506" s="113" t="s">
        <v>81</v>
      </c>
      <c r="L506" s="71" t="s">
        <v>40</v>
      </c>
      <c r="M506" s="77"/>
      <c r="N506" s="78"/>
      <c r="O506" s="78"/>
      <c r="P506" s="78"/>
      <c r="Q506" s="78"/>
      <c r="R506" s="78"/>
      <c r="S506" s="78"/>
      <c r="T506" s="78"/>
      <c r="U506" s="78"/>
      <c r="V506" s="78"/>
      <c r="W506" s="79"/>
      <c r="X506" s="22">
        <f>SUM(M506:W506)</f>
        <v>0</v>
      </c>
      <c r="Y506" s="21"/>
      <c r="Z506" s="1"/>
      <c r="AA506" s="1"/>
    </row>
    <row r="507" spans="1:38" ht="12.75">
      <c r="A507" s="1"/>
      <c r="B507" s="1"/>
      <c r="C507" s="113" t="str">
        <f aca="true" t="shared" si="348" ref="C507:J507">C506</f>
        <v>???</v>
      </c>
      <c r="D507" s="113" t="str">
        <f t="shared" si="348"/>
        <v>???</v>
      </c>
      <c r="E507" s="113">
        <f t="shared" si="348"/>
        <v>1398.4</v>
      </c>
      <c r="F507" s="113">
        <f t="shared" si="348"/>
        <v>349.6</v>
      </c>
      <c r="G507" s="115">
        <f t="shared" si="348"/>
        <v>32874</v>
      </c>
      <c r="H507" s="113" t="str">
        <f t="shared" si="348"/>
        <v>7S22E</v>
      </c>
      <c r="I507" s="113">
        <f t="shared" si="348"/>
        <v>75</v>
      </c>
      <c r="J507" s="114">
        <f t="shared" si="348"/>
        <v>25</v>
      </c>
      <c r="K507" s="113" t="s">
        <v>81</v>
      </c>
      <c r="L507" s="71" t="s">
        <v>41</v>
      </c>
      <c r="M507" s="80"/>
      <c r="N507" s="11"/>
      <c r="O507" s="11"/>
      <c r="P507" s="11"/>
      <c r="Q507" s="11"/>
      <c r="R507" s="11"/>
      <c r="S507" s="11"/>
      <c r="T507" s="11"/>
      <c r="U507" s="11"/>
      <c r="V507" s="11"/>
      <c r="W507" s="81"/>
      <c r="X507" s="22">
        <f>SUM(M507:W507)</f>
        <v>0</v>
      </c>
      <c r="Y507" s="1"/>
      <c r="Z507" s="1"/>
      <c r="AA507" s="1"/>
      <c r="AB507" s="1"/>
      <c r="AC507" s="1"/>
      <c r="AD507" s="1"/>
      <c r="AE507" s="1"/>
      <c r="AF507" s="1"/>
      <c r="AG507" s="1"/>
      <c r="AH507" s="1"/>
      <c r="AI507" s="1"/>
      <c r="AJ507" s="1"/>
      <c r="AK507" s="1"/>
      <c r="AL507" s="1"/>
    </row>
    <row r="508" spans="1:38" ht="15.75">
      <c r="A508" s="1"/>
      <c r="B508" s="1"/>
      <c r="C508" s="14" t="s">
        <v>57</v>
      </c>
      <c r="J508" s="70"/>
      <c r="L508" s="72"/>
      <c r="M508" s="82"/>
      <c r="N508" s="83"/>
      <c r="O508" s="83"/>
      <c r="P508" s="83"/>
      <c r="Q508" s="83"/>
      <c r="R508" s="83"/>
      <c r="S508" s="83"/>
      <c r="T508" s="83"/>
      <c r="U508" s="83"/>
      <c r="V508" s="83"/>
      <c r="W508" s="84"/>
      <c r="AA508" s="1"/>
      <c r="AB508" s="1"/>
      <c r="AC508" s="1"/>
      <c r="AD508" s="1"/>
      <c r="AE508" s="1"/>
      <c r="AF508" s="1"/>
      <c r="AG508" s="1"/>
      <c r="AH508" s="1"/>
      <c r="AI508" s="1"/>
      <c r="AJ508" s="1"/>
      <c r="AK508" s="1"/>
      <c r="AL508" s="1"/>
    </row>
    <row r="509" spans="1:38" ht="12.75">
      <c r="A509" s="1"/>
      <c r="B509" s="1"/>
      <c r="C509" s="113" t="str">
        <f aca="true" t="shared" si="349" ref="C509:K509">C506</f>
        <v>???</v>
      </c>
      <c r="D509" s="113" t="str">
        <f t="shared" si="349"/>
        <v>???</v>
      </c>
      <c r="E509" s="113">
        <f t="shared" si="349"/>
        <v>1398.4</v>
      </c>
      <c r="F509" s="113">
        <f t="shared" si="349"/>
        <v>349.6</v>
      </c>
      <c r="G509" s="115">
        <f t="shared" si="349"/>
        <v>32874</v>
      </c>
      <c r="H509" s="113" t="str">
        <f t="shared" si="349"/>
        <v>7S22E</v>
      </c>
      <c r="I509" s="113">
        <f t="shared" si="349"/>
        <v>75</v>
      </c>
      <c r="J509" s="114">
        <f t="shared" si="349"/>
        <v>25</v>
      </c>
      <c r="K509" s="113" t="str">
        <f t="shared" si="349"/>
        <v>SP070057</v>
      </c>
      <c r="L509" s="71" t="s">
        <v>42</v>
      </c>
      <c r="M509" s="80"/>
      <c r="N509" s="11"/>
      <c r="O509" s="11"/>
      <c r="P509" s="11"/>
      <c r="Q509" s="11"/>
      <c r="R509" s="11"/>
      <c r="S509" s="11"/>
      <c r="T509" s="11"/>
      <c r="U509" s="11"/>
      <c r="V509" s="11"/>
      <c r="W509" s="81"/>
      <c r="X509" s="22">
        <f>SUM(M509:W509)</f>
        <v>0</v>
      </c>
      <c r="Y509" s="21"/>
      <c r="AA509" s="1"/>
      <c r="AB509" s="1"/>
      <c r="AC509" s="1"/>
      <c r="AD509" s="1"/>
      <c r="AE509" s="1"/>
      <c r="AF509" s="1"/>
      <c r="AG509" s="1"/>
      <c r="AH509" s="1"/>
      <c r="AI509" s="1"/>
      <c r="AJ509" s="1"/>
      <c r="AK509" s="1"/>
      <c r="AL509" s="1"/>
    </row>
    <row r="510" spans="1:38" ht="12.75">
      <c r="A510" s="1"/>
      <c r="B510" s="1"/>
      <c r="C510" s="116" t="str">
        <f aca="true" t="shared" si="350" ref="C510:H510">C506</f>
        <v>???</v>
      </c>
      <c r="D510" s="116" t="str">
        <f t="shared" si="350"/>
        <v>???</v>
      </c>
      <c r="E510" s="116">
        <f t="shared" si="350"/>
        <v>1398.4</v>
      </c>
      <c r="F510" s="116">
        <f t="shared" si="350"/>
        <v>349.6</v>
      </c>
      <c r="G510" s="117">
        <f t="shared" si="350"/>
        <v>32874</v>
      </c>
      <c r="H510" s="116" t="str">
        <f t="shared" si="350"/>
        <v>7S22E</v>
      </c>
      <c r="I510" s="116">
        <f>I506</f>
        <v>75</v>
      </c>
      <c r="J510" s="118">
        <f>J506</f>
        <v>25</v>
      </c>
      <c r="K510" s="116" t="str">
        <f>K507</f>
        <v>SP070057</v>
      </c>
      <c r="L510" s="71" t="s">
        <v>43</v>
      </c>
      <c r="M510" s="85"/>
      <c r="N510" s="86"/>
      <c r="O510" s="86"/>
      <c r="P510" s="86"/>
      <c r="Q510" s="86"/>
      <c r="R510" s="86"/>
      <c r="S510" s="86"/>
      <c r="T510" s="86"/>
      <c r="U510" s="86"/>
      <c r="V510" s="86"/>
      <c r="W510" s="87"/>
      <c r="X510" s="22">
        <f>SUM(M510:W510)</f>
        <v>0</v>
      </c>
      <c r="Y510" s="21"/>
      <c r="AA510" s="1"/>
      <c r="AB510" s="1"/>
      <c r="AC510" s="1"/>
      <c r="AD510" s="1"/>
      <c r="AE510" s="1"/>
      <c r="AF510" s="1"/>
      <c r="AG510" s="1"/>
      <c r="AH510" s="1"/>
      <c r="AI510" s="1"/>
      <c r="AJ510" s="1"/>
      <c r="AK510" s="1"/>
      <c r="AL510" s="1"/>
    </row>
    <row r="511" spans="1:38" ht="12.75">
      <c r="A511" s="1"/>
      <c r="B511" s="1"/>
      <c r="C511" s="18"/>
      <c r="D511" s="18"/>
      <c r="E511" s="19"/>
      <c r="F511" s="19"/>
      <c r="G511" s="20"/>
      <c r="H511" s="18"/>
      <c r="I511" s="18"/>
      <c r="J511" s="1"/>
      <c r="K511" s="1"/>
      <c r="L511" s="7"/>
      <c r="M511" s="7"/>
      <c r="N511" s="7"/>
      <c r="O511" s="7"/>
      <c r="P511" s="7"/>
      <c r="Q511" s="7"/>
      <c r="R511" s="7"/>
      <c r="S511" s="7"/>
      <c r="T511" s="7"/>
      <c r="U511" s="7"/>
      <c r="V511" s="7"/>
      <c r="W511" s="22"/>
      <c r="X511" s="1"/>
      <c r="Y511" s="1"/>
      <c r="Z511" s="10"/>
      <c r="AA511" s="10"/>
      <c r="AB511" s="10"/>
      <c r="AC511" s="10"/>
      <c r="AD511" s="10"/>
      <c r="AE511" s="10"/>
      <c r="AF511" s="10"/>
      <c r="AG511" s="10"/>
      <c r="AH511" s="10"/>
      <c r="AI511" s="10"/>
      <c r="AJ511" s="10"/>
      <c r="AK511" s="10"/>
      <c r="AL511" s="10"/>
    </row>
    <row r="512" spans="1:38" ht="13.5" thickBot="1">
      <c r="A512" s="1"/>
      <c r="B512" s="1"/>
      <c r="C512" s="18"/>
      <c r="D512" s="18"/>
      <c r="E512" s="18"/>
      <c r="F512" s="19"/>
      <c r="G512" s="19"/>
      <c r="H512" s="40"/>
      <c r="I512" s="62"/>
      <c r="J512" s="2"/>
      <c r="K512" s="2"/>
      <c r="L512" s="29" t="s">
        <v>87</v>
      </c>
      <c r="M512" s="128">
        <f>M507-M506</f>
        <v>0</v>
      </c>
      <c r="N512" s="128">
        <f aca="true" t="shared" si="351" ref="N512:W512">N507-N506</f>
        <v>0</v>
      </c>
      <c r="O512" s="128">
        <f t="shared" si="351"/>
        <v>0</v>
      </c>
      <c r="P512" s="128">
        <f t="shared" si="351"/>
        <v>0</v>
      </c>
      <c r="Q512" s="128">
        <f t="shared" si="351"/>
        <v>0</v>
      </c>
      <c r="R512" s="128">
        <f t="shared" si="351"/>
        <v>0</v>
      </c>
      <c r="S512" s="128">
        <f t="shared" si="351"/>
        <v>0</v>
      </c>
      <c r="T512" s="128">
        <f t="shared" si="351"/>
        <v>0</v>
      </c>
      <c r="U512" s="128">
        <f t="shared" si="351"/>
        <v>0</v>
      </c>
      <c r="V512" s="128">
        <f t="shared" si="351"/>
        <v>0</v>
      </c>
      <c r="W512" s="129">
        <f t="shared" si="351"/>
        <v>0</v>
      </c>
      <c r="Z512" s="10"/>
      <c r="AA512" s="12"/>
      <c r="AB512" s="24"/>
      <c r="AC512" s="24"/>
      <c r="AD512" s="24"/>
      <c r="AE512" s="24"/>
      <c r="AF512" s="24"/>
      <c r="AG512" s="24"/>
      <c r="AH512" s="24"/>
      <c r="AI512" s="24"/>
      <c r="AJ512" s="24"/>
      <c r="AK512" s="24"/>
      <c r="AL512" s="24"/>
    </row>
    <row r="513" spans="1:38" ht="13.5" thickBot="1">
      <c r="A513" s="1"/>
      <c r="B513" s="1"/>
      <c r="C513" s="147" t="s">
        <v>89</v>
      </c>
      <c r="D513" s="18"/>
      <c r="E513" s="18"/>
      <c r="F513" s="19"/>
      <c r="G513" s="19"/>
      <c r="H513" s="20"/>
      <c r="I513" s="64"/>
      <c r="J513" s="36"/>
      <c r="K513" s="37"/>
      <c r="L513" s="38" t="s">
        <v>88</v>
      </c>
      <c r="M513" s="8">
        <f>M510-M509</f>
        <v>0</v>
      </c>
      <c r="N513" s="8">
        <f aca="true" t="shared" si="352" ref="N513:W513">N510-N509</f>
        <v>0</v>
      </c>
      <c r="O513" s="8">
        <f t="shared" si="352"/>
        <v>0</v>
      </c>
      <c r="P513" s="8">
        <f t="shared" si="352"/>
        <v>0</v>
      </c>
      <c r="Q513" s="8">
        <f t="shared" si="352"/>
        <v>0</v>
      </c>
      <c r="R513" s="8">
        <f t="shared" si="352"/>
        <v>0</v>
      </c>
      <c r="S513" s="8">
        <f t="shared" si="352"/>
        <v>0</v>
      </c>
      <c r="T513" s="8">
        <f t="shared" si="352"/>
        <v>0</v>
      </c>
      <c r="U513" s="8">
        <f t="shared" si="352"/>
        <v>0</v>
      </c>
      <c r="V513" s="8">
        <f t="shared" si="352"/>
        <v>0</v>
      </c>
      <c r="W513" s="39">
        <f t="shared" si="352"/>
        <v>0</v>
      </c>
      <c r="Z513" s="10"/>
      <c r="AA513" s="12"/>
      <c r="AB513" s="24"/>
      <c r="AC513" s="24"/>
      <c r="AD513" s="24"/>
      <c r="AE513" s="24"/>
      <c r="AF513" s="24"/>
      <c r="AG513" s="24"/>
      <c r="AH513" s="24"/>
      <c r="AI513" s="24"/>
      <c r="AJ513" s="24"/>
      <c r="AK513" s="24"/>
      <c r="AL513" s="24"/>
    </row>
    <row r="514" spans="1:38" ht="12.75">
      <c r="A514" s="1"/>
      <c r="B514" s="1"/>
      <c r="C514" s="18"/>
      <c r="D514" s="18"/>
      <c r="E514" s="18"/>
      <c r="F514" s="19"/>
      <c r="G514" s="19"/>
      <c r="H514" s="20"/>
      <c r="I514" s="10"/>
      <c r="J514" s="4"/>
      <c r="K514" s="10"/>
      <c r="L514" s="12"/>
      <c r="M514" s="11"/>
      <c r="N514" s="11"/>
      <c r="O514" s="11"/>
      <c r="P514" s="11"/>
      <c r="Q514" s="11"/>
      <c r="R514" s="11"/>
      <c r="S514" s="11"/>
      <c r="T514" s="11"/>
      <c r="U514" s="11"/>
      <c r="V514" s="11"/>
      <c r="W514" s="11"/>
      <c r="Z514" s="10"/>
      <c r="AA514" s="10"/>
      <c r="AB514" s="10"/>
      <c r="AC514" s="10"/>
      <c r="AD514" s="10"/>
      <c r="AE514" s="10"/>
      <c r="AF514" s="10"/>
      <c r="AG514" s="10"/>
      <c r="AH514" s="10"/>
      <c r="AI514" s="10"/>
      <c r="AJ514" s="10"/>
      <c r="AK514" s="10"/>
      <c r="AL514" s="10"/>
    </row>
    <row r="515" spans="1:38" ht="15.75" hidden="1">
      <c r="A515" s="1"/>
      <c r="B515" s="1"/>
      <c r="C515" s="14" t="s">
        <v>75</v>
      </c>
      <c r="E515" s="41"/>
      <c r="F515" s="43"/>
      <c r="G515" s="9"/>
      <c r="H515" s="42"/>
      <c r="I515" s="44"/>
      <c r="Z515" s="83"/>
      <c r="AA515" s="83"/>
      <c r="AB515" s="83"/>
      <c r="AC515" s="83"/>
      <c r="AD515" s="83"/>
      <c r="AE515" s="83"/>
      <c r="AF515" s="83"/>
      <c r="AG515" s="83"/>
      <c r="AH515" s="83"/>
      <c r="AI515" s="83"/>
      <c r="AJ515" s="83"/>
      <c r="AK515" s="83"/>
      <c r="AL515" s="83"/>
    </row>
    <row r="516" spans="1:38" ht="12.75" hidden="1">
      <c r="A516" s="1"/>
      <c r="B516" s="1"/>
      <c r="M516" t="str">
        <f>"Impact by Reach (AF/"&amp;$F$3</f>
        <v>Impact by Reach (AF/Trimester)</v>
      </c>
      <c r="Z516" s="83"/>
      <c r="AA516" s="83"/>
      <c r="AB516" s="83"/>
      <c r="AC516" s="83"/>
      <c r="AD516" s="83"/>
      <c r="AE516" s="83"/>
      <c r="AF516" s="83"/>
      <c r="AG516" s="83"/>
      <c r="AH516" s="83"/>
      <c r="AI516" s="83"/>
      <c r="AJ516" s="83"/>
      <c r="AK516" s="83"/>
      <c r="AL516" s="83"/>
    </row>
    <row r="517" spans="1:38" ht="12.75" hidden="1">
      <c r="A517" s="1"/>
      <c r="B517" s="1"/>
      <c r="C517" s="2" t="s">
        <v>0</v>
      </c>
      <c r="D517" s="2" t="s">
        <v>1</v>
      </c>
      <c r="E517" s="2" t="s">
        <v>48</v>
      </c>
      <c r="F517" s="2" t="s">
        <v>5</v>
      </c>
      <c r="G517" s="2" t="s">
        <v>6</v>
      </c>
      <c r="H517" s="2" t="s">
        <v>8</v>
      </c>
      <c r="I517" s="198" t="s">
        <v>35</v>
      </c>
      <c r="J517" s="198"/>
      <c r="K517" s="5" t="s">
        <v>10</v>
      </c>
      <c r="M517" s="2" t="s">
        <v>12</v>
      </c>
      <c r="N517" s="2" t="s">
        <v>13</v>
      </c>
      <c r="O517" s="2" t="s">
        <v>14</v>
      </c>
      <c r="P517" s="2" t="s">
        <v>15</v>
      </c>
      <c r="Q517" s="2" t="s">
        <v>16</v>
      </c>
      <c r="R517" s="2" t="s">
        <v>17</v>
      </c>
      <c r="S517" s="2" t="s">
        <v>18</v>
      </c>
      <c r="T517" s="2" t="s">
        <v>19</v>
      </c>
      <c r="U517" s="2" t="s">
        <v>20</v>
      </c>
      <c r="V517" s="2" t="s">
        <v>21</v>
      </c>
      <c r="W517" s="2" t="s">
        <v>22</v>
      </c>
      <c r="Z517" s="83"/>
      <c r="AA517" s="83"/>
      <c r="AB517" s="83"/>
      <c r="AC517" s="83"/>
      <c r="AD517" s="83"/>
      <c r="AE517" s="83"/>
      <c r="AF517" s="83"/>
      <c r="AG517" s="83"/>
      <c r="AH517" s="83"/>
      <c r="AI517" s="83"/>
      <c r="AJ517" s="83"/>
      <c r="AK517" s="83"/>
      <c r="AL517" s="83"/>
    </row>
    <row r="518" spans="1:38" ht="13.5" hidden="1" thickBot="1">
      <c r="A518" s="1"/>
      <c r="B518" s="1"/>
      <c r="C518" s="3"/>
      <c r="D518" s="3" t="s">
        <v>2</v>
      </c>
      <c r="E518" s="3" t="s">
        <v>3</v>
      </c>
      <c r="F518" s="3" t="s">
        <v>4</v>
      </c>
      <c r="G518" s="3" t="s">
        <v>7</v>
      </c>
      <c r="H518" s="3" t="s">
        <v>9</v>
      </c>
      <c r="I518" s="69" t="s">
        <v>44</v>
      </c>
      <c r="J518" s="68" t="s">
        <v>45</v>
      </c>
      <c r="K518" s="6" t="s">
        <v>11</v>
      </c>
      <c r="M518" s="3" t="s">
        <v>23</v>
      </c>
      <c r="N518" s="3" t="s">
        <v>24</v>
      </c>
      <c r="O518" s="3" t="s">
        <v>25</v>
      </c>
      <c r="P518" s="3" t="s">
        <v>26</v>
      </c>
      <c r="Q518" s="3" t="s">
        <v>27</v>
      </c>
      <c r="R518" s="3" t="s">
        <v>28</v>
      </c>
      <c r="S518" s="3" t="s">
        <v>19</v>
      </c>
      <c r="T518" s="3"/>
      <c r="U518" s="3" t="s">
        <v>21</v>
      </c>
      <c r="V518" s="3"/>
      <c r="W518" s="3" t="s">
        <v>29</v>
      </c>
      <c r="Z518" s="83"/>
      <c r="AA518" s="83"/>
      <c r="AB518" s="83"/>
      <c r="AC518" s="83"/>
      <c r="AD518" s="83"/>
      <c r="AE518" s="83"/>
      <c r="AF518" s="83"/>
      <c r="AG518" s="83"/>
      <c r="AH518" s="83"/>
      <c r="AI518" s="83"/>
      <c r="AJ518" s="83"/>
      <c r="AK518" s="83"/>
      <c r="AL518" s="83"/>
    </row>
    <row r="519" spans="1:38" ht="15.75" hidden="1">
      <c r="A519" s="1"/>
      <c r="B519" s="1"/>
      <c r="C519" s="14" t="s">
        <v>56</v>
      </c>
      <c r="D519" s="10"/>
      <c r="E519" s="10"/>
      <c r="F519" s="10"/>
      <c r="G519" s="10"/>
      <c r="H519" s="10"/>
      <c r="I519" s="10"/>
      <c r="J519" s="10"/>
      <c r="K519" s="4"/>
      <c r="M519" s="10"/>
      <c r="N519" s="10"/>
      <c r="O519" s="10"/>
      <c r="P519" s="10"/>
      <c r="Q519" s="10"/>
      <c r="R519" s="10"/>
      <c r="S519" s="10"/>
      <c r="T519" s="10"/>
      <c r="U519" s="10"/>
      <c r="V519" s="10"/>
      <c r="W519" s="10"/>
      <c r="Z519" s="83"/>
      <c r="AA519" s="83"/>
      <c r="AB519" s="83"/>
      <c r="AC519" s="83"/>
      <c r="AD519" s="83"/>
      <c r="AE519" s="83"/>
      <c r="AF519" s="83"/>
      <c r="AG519" s="83"/>
      <c r="AH519" s="83"/>
      <c r="AI519" s="83"/>
      <c r="AJ519" s="83"/>
      <c r="AK519" s="83"/>
      <c r="AL519" s="83"/>
    </row>
    <row r="520" spans="1:38" ht="12.75" hidden="1">
      <c r="A520" s="1"/>
      <c r="B520" s="1"/>
      <c r="C520" s="112" t="s">
        <v>49</v>
      </c>
      <c r="D520" s="113">
        <v>0.18</v>
      </c>
      <c r="E520" s="114">
        <v>47.8</v>
      </c>
      <c r="F520" s="114">
        <v>11.9</v>
      </c>
      <c r="G520" s="115">
        <v>31716</v>
      </c>
      <c r="H520" s="113"/>
      <c r="I520" s="113">
        <v>47.8</v>
      </c>
      <c r="J520" s="114">
        <f>I520/3</f>
        <v>15.933333333333332</v>
      </c>
      <c r="K520" s="112" t="s">
        <v>50</v>
      </c>
      <c r="L520" s="71" t="s">
        <v>40</v>
      </c>
      <c r="M520" s="77"/>
      <c r="N520" s="78"/>
      <c r="O520" s="78"/>
      <c r="P520" s="78"/>
      <c r="Q520" s="78"/>
      <c r="R520" s="78"/>
      <c r="S520" s="78"/>
      <c r="T520" s="78"/>
      <c r="U520" s="78"/>
      <c r="V520" s="78"/>
      <c r="W520" s="79"/>
      <c r="X520" s="22">
        <f>SUM(M520:W520)</f>
        <v>0</v>
      </c>
      <c r="Y520" s="21"/>
      <c r="Z520" s="10"/>
      <c r="AA520" s="10"/>
      <c r="AB520" s="10"/>
      <c r="AC520" s="10"/>
      <c r="AD520" s="10"/>
      <c r="AE520" s="10"/>
      <c r="AF520" s="10"/>
      <c r="AG520" s="10"/>
      <c r="AH520" s="10"/>
      <c r="AI520" s="10"/>
      <c r="AJ520" s="10"/>
      <c r="AK520" s="10"/>
      <c r="AL520" s="10"/>
    </row>
    <row r="521" spans="1:38" ht="12.75" hidden="1">
      <c r="A521" s="1"/>
      <c r="B521" s="1"/>
      <c r="C521" s="113" t="str">
        <f aca="true" t="shared" si="353" ref="C521:J521">C520</f>
        <v>35-12915</v>
      </c>
      <c r="D521" s="113">
        <f t="shared" si="353"/>
        <v>0.18</v>
      </c>
      <c r="E521" s="113">
        <f t="shared" si="353"/>
        <v>47.8</v>
      </c>
      <c r="F521" s="113">
        <f t="shared" si="353"/>
        <v>11.9</v>
      </c>
      <c r="G521" s="115">
        <f t="shared" si="353"/>
        <v>31716</v>
      </c>
      <c r="H521" s="113">
        <f t="shared" si="353"/>
        <v>0</v>
      </c>
      <c r="I521" s="113">
        <f t="shared" si="353"/>
        <v>47.8</v>
      </c>
      <c r="J521" s="114">
        <f t="shared" si="353"/>
        <v>15.933333333333332</v>
      </c>
      <c r="K521" s="112" t="s">
        <v>50</v>
      </c>
      <c r="L521" s="71" t="s">
        <v>41</v>
      </c>
      <c r="M521" s="80"/>
      <c r="N521" s="11"/>
      <c r="O521" s="11"/>
      <c r="P521" s="11"/>
      <c r="Q521" s="11"/>
      <c r="R521" s="11"/>
      <c r="S521" s="11"/>
      <c r="T521" s="11"/>
      <c r="U521" s="11"/>
      <c r="V521" s="11"/>
      <c r="W521" s="81"/>
      <c r="X521" s="22">
        <f>SUM(M521:W521)</f>
        <v>0</v>
      </c>
      <c r="Y521" s="1"/>
      <c r="Z521" s="10"/>
      <c r="AA521" s="10"/>
      <c r="AB521" s="10"/>
      <c r="AC521" s="10"/>
      <c r="AD521" s="10"/>
      <c r="AE521" s="10"/>
      <c r="AF521" s="10"/>
      <c r="AG521" s="10"/>
      <c r="AH521" s="10"/>
      <c r="AI521" s="10"/>
      <c r="AJ521" s="10"/>
      <c r="AK521" s="10"/>
      <c r="AL521" s="10"/>
    </row>
    <row r="522" spans="1:38" ht="15.75" hidden="1">
      <c r="A522" s="1"/>
      <c r="B522" s="1"/>
      <c r="C522" s="14" t="s">
        <v>57</v>
      </c>
      <c r="J522" s="70"/>
      <c r="L522" s="72"/>
      <c r="M522" s="82"/>
      <c r="N522" s="83"/>
      <c r="O522" s="83"/>
      <c r="P522" s="83"/>
      <c r="Q522" s="83"/>
      <c r="R522" s="83"/>
      <c r="S522" s="83"/>
      <c r="T522" s="83"/>
      <c r="U522" s="83"/>
      <c r="V522" s="83"/>
      <c r="W522" s="84"/>
      <c r="Z522" s="83"/>
      <c r="AA522" s="10"/>
      <c r="AB522" s="10"/>
      <c r="AC522" s="10"/>
      <c r="AD522" s="10"/>
      <c r="AE522" s="10"/>
      <c r="AF522" s="10"/>
      <c r="AG522" s="10"/>
      <c r="AH522" s="10"/>
      <c r="AI522" s="10"/>
      <c r="AJ522" s="10"/>
      <c r="AK522" s="10"/>
      <c r="AL522" s="10"/>
    </row>
    <row r="523" spans="1:38" ht="12.75" hidden="1">
      <c r="A523" s="1"/>
      <c r="B523" s="1"/>
      <c r="C523" s="113" t="str">
        <f aca="true" t="shared" si="354" ref="C523:K523">C520</f>
        <v>35-12915</v>
      </c>
      <c r="D523" s="113">
        <f t="shared" si="354"/>
        <v>0.18</v>
      </c>
      <c r="E523" s="113">
        <f t="shared" si="354"/>
        <v>47.8</v>
      </c>
      <c r="F523" s="113">
        <f t="shared" si="354"/>
        <v>11.9</v>
      </c>
      <c r="G523" s="115">
        <f t="shared" si="354"/>
        <v>31716</v>
      </c>
      <c r="H523" s="113">
        <f t="shared" si="354"/>
        <v>0</v>
      </c>
      <c r="I523" s="113">
        <f t="shared" si="354"/>
        <v>47.8</v>
      </c>
      <c r="J523" s="114">
        <f t="shared" si="354"/>
        <v>15.933333333333332</v>
      </c>
      <c r="K523" s="113" t="str">
        <f t="shared" si="354"/>
        <v>SP053158</v>
      </c>
      <c r="L523" s="71" t="s">
        <v>42</v>
      </c>
      <c r="M523" s="80"/>
      <c r="N523" s="11"/>
      <c r="O523" s="11"/>
      <c r="P523" s="11"/>
      <c r="Q523" s="11"/>
      <c r="R523" s="11"/>
      <c r="S523" s="11"/>
      <c r="T523" s="11"/>
      <c r="U523" s="11"/>
      <c r="V523" s="11"/>
      <c r="W523" s="81"/>
      <c r="X523" s="22">
        <f>SUM(M523:W523)</f>
        <v>0</v>
      </c>
      <c r="Y523" s="21"/>
      <c r="Z523" s="83"/>
      <c r="AA523" s="10"/>
      <c r="AB523" s="10"/>
      <c r="AC523" s="10"/>
      <c r="AD523" s="10"/>
      <c r="AE523" s="10"/>
      <c r="AF523" s="10"/>
      <c r="AG523" s="10"/>
      <c r="AH523" s="10"/>
      <c r="AI523" s="10"/>
      <c r="AJ523" s="10"/>
      <c r="AK523" s="10"/>
      <c r="AL523" s="10"/>
    </row>
    <row r="524" spans="1:38" ht="12.75" hidden="1">
      <c r="A524" s="1"/>
      <c r="B524" s="1"/>
      <c r="C524" s="116" t="str">
        <f aca="true" t="shared" si="355" ref="C524:H524">C520</f>
        <v>35-12915</v>
      </c>
      <c r="D524" s="116">
        <f t="shared" si="355"/>
        <v>0.18</v>
      </c>
      <c r="E524" s="116">
        <f t="shared" si="355"/>
        <v>47.8</v>
      </c>
      <c r="F524" s="116">
        <f t="shared" si="355"/>
        <v>11.9</v>
      </c>
      <c r="G524" s="117">
        <f t="shared" si="355"/>
        <v>31716</v>
      </c>
      <c r="H524" s="116">
        <f t="shared" si="355"/>
        <v>0</v>
      </c>
      <c r="I524" s="116">
        <f>I520</f>
        <v>47.8</v>
      </c>
      <c r="J524" s="118">
        <f>J520</f>
        <v>15.933333333333332</v>
      </c>
      <c r="K524" s="116" t="str">
        <f>K521</f>
        <v>SP053158</v>
      </c>
      <c r="L524" s="71" t="s">
        <v>43</v>
      </c>
      <c r="M524" s="85"/>
      <c r="N524" s="86"/>
      <c r="O524" s="86"/>
      <c r="P524" s="86"/>
      <c r="Q524" s="86"/>
      <c r="R524" s="86"/>
      <c r="S524" s="86"/>
      <c r="T524" s="86"/>
      <c r="U524" s="86"/>
      <c r="V524" s="86"/>
      <c r="W524" s="87"/>
      <c r="X524" s="22">
        <f>SUM(M524:W524)</f>
        <v>0</v>
      </c>
      <c r="Y524" s="21"/>
      <c r="Z524" s="83"/>
      <c r="AA524" s="10"/>
      <c r="AB524" s="10"/>
      <c r="AC524" s="10"/>
      <c r="AD524" s="10"/>
      <c r="AE524" s="10"/>
      <c r="AF524" s="10"/>
      <c r="AG524" s="10"/>
      <c r="AH524" s="10"/>
      <c r="AI524" s="10"/>
      <c r="AJ524" s="10"/>
      <c r="AK524" s="10"/>
      <c r="AL524" s="10"/>
    </row>
    <row r="525" spans="1:38" ht="12.75" hidden="1">
      <c r="A525" s="1"/>
      <c r="B525" s="1"/>
      <c r="C525" s="18"/>
      <c r="D525" s="18"/>
      <c r="E525" s="19"/>
      <c r="F525" s="19"/>
      <c r="G525" s="20"/>
      <c r="H525" s="18"/>
      <c r="I525" s="18"/>
      <c r="J525" s="1"/>
      <c r="K525" s="1"/>
      <c r="L525" s="7"/>
      <c r="M525" s="7"/>
      <c r="N525" s="7"/>
      <c r="O525" s="7"/>
      <c r="P525" s="7"/>
      <c r="Q525" s="7"/>
      <c r="R525" s="7"/>
      <c r="S525" s="7"/>
      <c r="T525" s="7"/>
      <c r="U525" s="7"/>
      <c r="V525" s="7"/>
      <c r="W525" s="22"/>
      <c r="X525" s="1"/>
      <c r="Y525" s="1"/>
      <c r="Z525" s="10"/>
      <c r="AA525" s="10"/>
      <c r="AB525" s="10"/>
      <c r="AC525" s="10"/>
      <c r="AD525" s="10"/>
      <c r="AE525" s="10"/>
      <c r="AF525" s="10"/>
      <c r="AG525" s="10"/>
      <c r="AH525" s="10"/>
      <c r="AI525" s="10"/>
      <c r="AJ525" s="10"/>
      <c r="AK525" s="10"/>
      <c r="AL525" s="10"/>
    </row>
    <row r="526" spans="1:38" ht="12.75" hidden="1">
      <c r="A526" s="1"/>
      <c r="B526" s="1"/>
      <c r="C526" s="18"/>
      <c r="D526" s="18"/>
      <c r="E526" s="18"/>
      <c r="F526" s="19"/>
      <c r="G526" s="19"/>
      <c r="H526" s="40"/>
      <c r="I526" s="62"/>
      <c r="J526" s="2"/>
      <c r="K526" s="2"/>
      <c r="L526" s="29" t="s">
        <v>87</v>
      </c>
      <c r="M526" s="128">
        <f>M521-M520</f>
        <v>0</v>
      </c>
      <c r="N526" s="128">
        <f aca="true" t="shared" si="356" ref="N526:W526">N521-N520</f>
        <v>0</v>
      </c>
      <c r="O526" s="128">
        <f t="shared" si="356"/>
        <v>0</v>
      </c>
      <c r="P526" s="128">
        <f t="shared" si="356"/>
        <v>0</v>
      </c>
      <c r="Q526" s="128">
        <f t="shared" si="356"/>
        <v>0</v>
      </c>
      <c r="R526" s="128">
        <f t="shared" si="356"/>
        <v>0</v>
      </c>
      <c r="S526" s="128">
        <f t="shared" si="356"/>
        <v>0</v>
      </c>
      <c r="T526" s="128">
        <f t="shared" si="356"/>
        <v>0</v>
      </c>
      <c r="U526" s="128">
        <f t="shared" si="356"/>
        <v>0</v>
      </c>
      <c r="V526" s="128">
        <f t="shared" si="356"/>
        <v>0</v>
      </c>
      <c r="W526" s="129">
        <f t="shared" si="356"/>
        <v>0</v>
      </c>
      <c r="Z526" s="10"/>
      <c r="AA526" s="12"/>
      <c r="AB526" s="24"/>
      <c r="AC526" s="24"/>
      <c r="AD526" s="24"/>
      <c r="AE526" s="24"/>
      <c r="AF526" s="24"/>
      <c r="AG526" s="24"/>
      <c r="AH526" s="24"/>
      <c r="AI526" s="24"/>
      <c r="AJ526" s="24"/>
      <c r="AK526" s="24"/>
      <c r="AL526" s="24"/>
    </row>
    <row r="527" spans="1:38" ht="12.75" hidden="1">
      <c r="A527" s="1"/>
      <c r="B527" s="1"/>
      <c r="C527" s="18"/>
      <c r="D527" s="18"/>
      <c r="E527" s="18"/>
      <c r="F527" s="19"/>
      <c r="G527" s="19"/>
      <c r="H527" s="20"/>
      <c r="I527" s="64"/>
      <c r="J527" s="36"/>
      <c r="K527" s="37"/>
      <c r="L527" s="38" t="s">
        <v>88</v>
      </c>
      <c r="M527" s="8">
        <f>M524-M523</f>
        <v>0</v>
      </c>
      <c r="N527" s="8">
        <f aca="true" t="shared" si="357" ref="N527:W527">N524-N523</f>
        <v>0</v>
      </c>
      <c r="O527" s="8">
        <f t="shared" si="357"/>
        <v>0</v>
      </c>
      <c r="P527" s="8">
        <f t="shared" si="357"/>
        <v>0</v>
      </c>
      <c r="Q527" s="8">
        <f t="shared" si="357"/>
        <v>0</v>
      </c>
      <c r="R527" s="8">
        <f t="shared" si="357"/>
        <v>0</v>
      </c>
      <c r="S527" s="8">
        <f t="shared" si="357"/>
        <v>0</v>
      </c>
      <c r="T527" s="8">
        <f t="shared" si="357"/>
        <v>0</v>
      </c>
      <c r="U527" s="8">
        <f t="shared" si="357"/>
        <v>0</v>
      </c>
      <c r="V527" s="8">
        <f t="shared" si="357"/>
        <v>0</v>
      </c>
      <c r="W527" s="39">
        <f t="shared" si="357"/>
        <v>0</v>
      </c>
      <c r="Z527" s="10"/>
      <c r="AA527" s="12"/>
      <c r="AB527" s="24"/>
      <c r="AC527" s="24"/>
      <c r="AD527" s="24"/>
      <c r="AE527" s="24"/>
      <c r="AF527" s="24"/>
      <c r="AG527" s="24"/>
      <c r="AH527" s="24"/>
      <c r="AI527" s="24"/>
      <c r="AJ527" s="24"/>
      <c r="AK527" s="24"/>
      <c r="AL527" s="24"/>
    </row>
    <row r="528" spans="1:38" ht="12.75" hidden="1">
      <c r="A528" s="1"/>
      <c r="B528" s="1"/>
      <c r="C528" s="18"/>
      <c r="D528" s="18"/>
      <c r="E528" s="18"/>
      <c r="F528" s="19"/>
      <c r="G528" s="19"/>
      <c r="H528" s="20"/>
      <c r="I528" s="2"/>
      <c r="J528" s="5"/>
      <c r="K528" s="2"/>
      <c r="L528" s="29"/>
      <c r="M528" s="30"/>
      <c r="N528" s="30"/>
      <c r="O528" s="30"/>
      <c r="P528" s="30"/>
      <c r="Q528" s="30"/>
      <c r="R528" s="30"/>
      <c r="S528" s="30"/>
      <c r="T528" s="30"/>
      <c r="U528" s="30"/>
      <c r="V528" s="30"/>
      <c r="W528" s="30"/>
      <c r="Z528" s="10"/>
      <c r="AA528" s="12"/>
      <c r="AB528" s="24"/>
      <c r="AC528" s="24"/>
      <c r="AD528" s="24"/>
      <c r="AE528" s="24"/>
      <c r="AF528" s="24"/>
      <c r="AG528" s="24"/>
      <c r="AH528" s="24"/>
      <c r="AI528" s="24"/>
      <c r="AJ528" s="24"/>
      <c r="AK528" s="24"/>
      <c r="AL528" s="24"/>
    </row>
    <row r="529" spans="1:38" ht="15.75" hidden="1">
      <c r="A529" s="1"/>
      <c r="B529" s="1"/>
      <c r="C529" s="14" t="s">
        <v>75</v>
      </c>
      <c r="E529" s="41"/>
      <c r="F529" s="43"/>
      <c r="G529" s="9"/>
      <c r="H529" s="42"/>
      <c r="I529" s="44"/>
      <c r="Z529" s="83"/>
      <c r="AA529" s="83"/>
      <c r="AB529" s="83"/>
      <c r="AC529" s="83"/>
      <c r="AD529" s="83"/>
      <c r="AE529" s="83"/>
      <c r="AF529" s="83"/>
      <c r="AG529" s="83"/>
      <c r="AH529" s="83"/>
      <c r="AI529" s="83"/>
      <c r="AJ529" s="83"/>
      <c r="AK529" s="83"/>
      <c r="AL529" s="83"/>
    </row>
    <row r="530" spans="1:38" ht="12.75" hidden="1">
      <c r="A530" s="1"/>
      <c r="B530" s="1"/>
      <c r="M530" t="str">
        <f>"Impact by Reach (AF/"&amp;$F$3</f>
        <v>Impact by Reach (AF/Trimester)</v>
      </c>
      <c r="Z530" s="83"/>
      <c r="AA530" s="83"/>
      <c r="AB530" s="83"/>
      <c r="AC530" s="83"/>
      <c r="AD530" s="83"/>
      <c r="AE530" s="83"/>
      <c r="AF530" s="83"/>
      <c r="AG530" s="83"/>
      <c r="AH530" s="83"/>
      <c r="AI530" s="83"/>
      <c r="AJ530" s="83"/>
      <c r="AK530" s="83"/>
      <c r="AL530" s="83"/>
    </row>
    <row r="531" spans="1:38" ht="12.75" hidden="1">
      <c r="A531" s="1"/>
      <c r="B531" s="1"/>
      <c r="C531" s="2" t="s">
        <v>0</v>
      </c>
      <c r="D531" s="2" t="s">
        <v>1</v>
      </c>
      <c r="E531" s="2" t="s">
        <v>48</v>
      </c>
      <c r="F531" s="2" t="s">
        <v>5</v>
      </c>
      <c r="G531" s="2" t="s">
        <v>6</v>
      </c>
      <c r="H531" s="2" t="s">
        <v>8</v>
      </c>
      <c r="I531" s="198" t="s">
        <v>35</v>
      </c>
      <c r="J531" s="198"/>
      <c r="K531" s="5" t="s">
        <v>10</v>
      </c>
      <c r="M531" s="2" t="s">
        <v>12</v>
      </c>
      <c r="N531" s="2" t="s">
        <v>13</v>
      </c>
      <c r="O531" s="2" t="s">
        <v>14</v>
      </c>
      <c r="P531" s="2" t="s">
        <v>15</v>
      </c>
      <c r="Q531" s="2" t="s">
        <v>16</v>
      </c>
      <c r="R531" s="2" t="s">
        <v>17</v>
      </c>
      <c r="S531" s="2" t="s">
        <v>18</v>
      </c>
      <c r="T531" s="2" t="s">
        <v>19</v>
      </c>
      <c r="U531" s="2" t="s">
        <v>20</v>
      </c>
      <c r="V531" s="2" t="s">
        <v>21</v>
      </c>
      <c r="W531" s="2" t="s">
        <v>22</v>
      </c>
      <c r="Z531" s="83"/>
      <c r="AA531" s="83"/>
      <c r="AB531" s="83"/>
      <c r="AC531" s="83"/>
      <c r="AD531" s="83"/>
      <c r="AE531" s="83"/>
      <c r="AF531" s="83"/>
      <c r="AG531" s="83"/>
      <c r="AH531" s="83"/>
      <c r="AI531" s="83"/>
      <c r="AJ531" s="83"/>
      <c r="AK531" s="83"/>
      <c r="AL531" s="83"/>
    </row>
    <row r="532" spans="1:38" ht="13.5" hidden="1" thickBot="1">
      <c r="A532" s="1"/>
      <c r="B532" s="1"/>
      <c r="C532" s="3"/>
      <c r="D532" s="3" t="s">
        <v>2</v>
      </c>
      <c r="E532" s="3" t="s">
        <v>3</v>
      </c>
      <c r="F532" s="3" t="s">
        <v>4</v>
      </c>
      <c r="G532" s="3" t="s">
        <v>7</v>
      </c>
      <c r="H532" s="3" t="s">
        <v>9</v>
      </c>
      <c r="I532" s="69" t="s">
        <v>44</v>
      </c>
      <c r="J532" s="68" t="s">
        <v>45</v>
      </c>
      <c r="K532" s="6" t="s">
        <v>11</v>
      </c>
      <c r="M532" s="3" t="s">
        <v>23</v>
      </c>
      <c r="N532" s="3" t="s">
        <v>24</v>
      </c>
      <c r="O532" s="3" t="s">
        <v>25</v>
      </c>
      <c r="P532" s="3" t="s">
        <v>26</v>
      </c>
      <c r="Q532" s="3" t="s">
        <v>27</v>
      </c>
      <c r="R532" s="3" t="s">
        <v>28</v>
      </c>
      <c r="S532" s="3" t="s">
        <v>19</v>
      </c>
      <c r="T532" s="3"/>
      <c r="U532" s="3" t="s">
        <v>21</v>
      </c>
      <c r="V532" s="3"/>
      <c r="W532" s="3" t="s">
        <v>29</v>
      </c>
      <c r="Z532" s="83"/>
      <c r="AA532" s="83"/>
      <c r="AB532" s="83"/>
      <c r="AC532" s="83"/>
      <c r="AD532" s="83"/>
      <c r="AE532" s="83"/>
      <c r="AF532" s="83"/>
      <c r="AG532" s="83"/>
      <c r="AH532" s="83"/>
      <c r="AI532" s="83"/>
      <c r="AJ532" s="83"/>
      <c r="AK532" s="83"/>
      <c r="AL532" s="83"/>
    </row>
    <row r="533" spans="1:38" ht="15.75" hidden="1">
      <c r="A533" s="1"/>
      <c r="B533" s="1"/>
      <c r="C533" s="14" t="s">
        <v>56</v>
      </c>
      <c r="D533" s="10"/>
      <c r="E533" s="10"/>
      <c r="F533" s="10"/>
      <c r="G533" s="10"/>
      <c r="H533" s="10"/>
      <c r="I533" s="10"/>
      <c r="J533" s="10"/>
      <c r="K533" s="4"/>
      <c r="M533" s="10"/>
      <c r="N533" s="10"/>
      <c r="O533" s="10"/>
      <c r="P533" s="10"/>
      <c r="Q533" s="10"/>
      <c r="R533" s="10"/>
      <c r="S533" s="10"/>
      <c r="T533" s="10"/>
      <c r="U533" s="10"/>
      <c r="V533" s="10"/>
      <c r="W533" s="10"/>
      <c r="Z533" s="83"/>
      <c r="AA533" s="83"/>
      <c r="AB533" s="83"/>
      <c r="AC533" s="83"/>
      <c r="AD533" s="83"/>
      <c r="AE533" s="83"/>
      <c r="AF533" s="83"/>
      <c r="AG533" s="83"/>
      <c r="AH533" s="83"/>
      <c r="AI533" s="83"/>
      <c r="AJ533" s="83"/>
      <c r="AK533" s="83"/>
      <c r="AL533" s="83"/>
    </row>
    <row r="534" spans="1:38" ht="12.75" hidden="1">
      <c r="A534" s="1"/>
      <c r="B534" s="1"/>
      <c r="C534" s="112" t="s">
        <v>51</v>
      </c>
      <c r="D534" s="113">
        <v>0.67</v>
      </c>
      <c r="E534" s="114">
        <v>133</v>
      </c>
      <c r="F534" s="114">
        <v>33.3</v>
      </c>
      <c r="G534" s="115">
        <v>27786</v>
      </c>
      <c r="H534" s="113"/>
      <c r="I534" s="113">
        <v>133</v>
      </c>
      <c r="J534" s="114">
        <f>I534/3</f>
        <v>44.333333333333336</v>
      </c>
      <c r="K534" s="112" t="s">
        <v>50</v>
      </c>
      <c r="L534" s="71" t="s">
        <v>40</v>
      </c>
      <c r="M534" s="77"/>
      <c r="N534" s="78"/>
      <c r="O534" s="78"/>
      <c r="P534" s="78"/>
      <c r="Q534" s="78"/>
      <c r="R534" s="78"/>
      <c r="S534" s="78"/>
      <c r="T534" s="78"/>
      <c r="U534" s="78"/>
      <c r="V534" s="78"/>
      <c r="W534" s="79"/>
      <c r="X534" s="22">
        <f>SUM(M534:W534)</f>
        <v>0</v>
      </c>
      <c r="Y534" s="21"/>
      <c r="Z534" s="10"/>
      <c r="AA534" s="10"/>
      <c r="AB534" s="10"/>
      <c r="AC534" s="10"/>
      <c r="AD534" s="10"/>
      <c r="AE534" s="10"/>
      <c r="AF534" s="10"/>
      <c r="AG534" s="10"/>
      <c r="AH534" s="10"/>
      <c r="AI534" s="10"/>
      <c r="AJ534" s="10"/>
      <c r="AK534" s="10"/>
      <c r="AL534" s="10"/>
    </row>
    <row r="535" spans="1:38" ht="12.75" hidden="1">
      <c r="A535" s="1"/>
      <c r="B535" s="1"/>
      <c r="C535" s="113" t="str">
        <f aca="true" t="shared" si="358" ref="C535:J535">C534</f>
        <v>35-13316</v>
      </c>
      <c r="D535" s="113">
        <f t="shared" si="358"/>
        <v>0.67</v>
      </c>
      <c r="E535" s="113">
        <f t="shared" si="358"/>
        <v>133</v>
      </c>
      <c r="F535" s="113">
        <f t="shared" si="358"/>
        <v>33.3</v>
      </c>
      <c r="G535" s="115">
        <f t="shared" si="358"/>
        <v>27786</v>
      </c>
      <c r="H535" s="113">
        <f t="shared" si="358"/>
        <v>0</v>
      </c>
      <c r="I535" s="113">
        <f t="shared" si="358"/>
        <v>133</v>
      </c>
      <c r="J535" s="114">
        <f t="shared" si="358"/>
        <v>44.333333333333336</v>
      </c>
      <c r="K535" s="112" t="s">
        <v>50</v>
      </c>
      <c r="L535" s="71" t="s">
        <v>41</v>
      </c>
      <c r="M535" s="80"/>
      <c r="N535" s="11"/>
      <c r="O535" s="11"/>
      <c r="P535" s="11"/>
      <c r="Q535" s="11"/>
      <c r="R535" s="11"/>
      <c r="S535" s="11"/>
      <c r="T535" s="11"/>
      <c r="U535" s="11"/>
      <c r="V535" s="11"/>
      <c r="W535" s="81"/>
      <c r="X535" s="22">
        <f>SUM(M535:W535)</f>
        <v>0</v>
      </c>
      <c r="Y535" s="1"/>
      <c r="Z535" s="10"/>
      <c r="AA535" s="10"/>
      <c r="AB535" s="10"/>
      <c r="AC535" s="10"/>
      <c r="AD535" s="10"/>
      <c r="AE535" s="10"/>
      <c r="AF535" s="10"/>
      <c r="AG535" s="10"/>
      <c r="AH535" s="10"/>
      <c r="AI535" s="10"/>
      <c r="AJ535" s="10"/>
      <c r="AK535" s="10"/>
      <c r="AL535" s="10"/>
    </row>
    <row r="536" spans="1:38" ht="15.75" hidden="1">
      <c r="A536" s="1"/>
      <c r="B536" s="1"/>
      <c r="C536" s="14" t="s">
        <v>57</v>
      </c>
      <c r="J536" s="70"/>
      <c r="L536" s="72"/>
      <c r="M536" s="82"/>
      <c r="N536" s="83"/>
      <c r="O536" s="83"/>
      <c r="P536" s="83"/>
      <c r="Q536" s="83"/>
      <c r="R536" s="83"/>
      <c r="S536" s="83"/>
      <c r="T536" s="83"/>
      <c r="U536" s="83"/>
      <c r="V536" s="83"/>
      <c r="W536" s="84"/>
      <c r="Z536" s="83"/>
      <c r="AA536" s="10"/>
      <c r="AB536" s="10"/>
      <c r="AC536" s="10"/>
      <c r="AD536" s="10"/>
      <c r="AE536" s="10"/>
      <c r="AF536" s="10"/>
      <c r="AG536" s="10"/>
      <c r="AH536" s="10"/>
      <c r="AI536" s="10"/>
      <c r="AJ536" s="10"/>
      <c r="AK536" s="10"/>
      <c r="AL536" s="10"/>
    </row>
    <row r="537" spans="1:38" ht="12.75" hidden="1">
      <c r="A537" s="1"/>
      <c r="B537" s="1"/>
      <c r="C537" s="113" t="str">
        <f aca="true" t="shared" si="359" ref="C537:K537">C534</f>
        <v>35-13316</v>
      </c>
      <c r="D537" s="113">
        <f t="shared" si="359"/>
        <v>0.67</v>
      </c>
      <c r="E537" s="113">
        <f t="shared" si="359"/>
        <v>133</v>
      </c>
      <c r="F537" s="113">
        <f t="shared" si="359"/>
        <v>33.3</v>
      </c>
      <c r="G537" s="115">
        <f t="shared" si="359"/>
        <v>27786</v>
      </c>
      <c r="H537" s="113">
        <f t="shared" si="359"/>
        <v>0</v>
      </c>
      <c r="I537" s="113">
        <f t="shared" si="359"/>
        <v>133</v>
      </c>
      <c r="J537" s="114">
        <f t="shared" si="359"/>
        <v>44.333333333333336</v>
      </c>
      <c r="K537" s="113" t="str">
        <f t="shared" si="359"/>
        <v>SP053158</v>
      </c>
      <c r="L537" s="71" t="s">
        <v>42</v>
      </c>
      <c r="M537" s="80"/>
      <c r="N537" s="11"/>
      <c r="O537" s="11"/>
      <c r="P537" s="11"/>
      <c r="Q537" s="11"/>
      <c r="R537" s="11"/>
      <c r="S537" s="11"/>
      <c r="T537" s="11"/>
      <c r="U537" s="11"/>
      <c r="V537" s="11"/>
      <c r="W537" s="81"/>
      <c r="X537" s="22">
        <f>SUM(M537:W537)</f>
        <v>0</v>
      </c>
      <c r="Y537" s="21"/>
      <c r="Z537" s="83"/>
      <c r="AA537" s="10"/>
      <c r="AB537" s="10"/>
      <c r="AC537" s="10"/>
      <c r="AD537" s="10"/>
      <c r="AE537" s="10"/>
      <c r="AF537" s="10"/>
      <c r="AG537" s="10"/>
      <c r="AH537" s="10"/>
      <c r="AI537" s="10"/>
      <c r="AJ537" s="10"/>
      <c r="AK537" s="10"/>
      <c r="AL537" s="10"/>
    </row>
    <row r="538" spans="1:38" ht="12.75" hidden="1">
      <c r="A538" s="1"/>
      <c r="B538" s="1"/>
      <c r="C538" s="116" t="str">
        <f aca="true" t="shared" si="360" ref="C538:H538">C534</f>
        <v>35-13316</v>
      </c>
      <c r="D538" s="116">
        <f t="shared" si="360"/>
        <v>0.67</v>
      </c>
      <c r="E538" s="116">
        <f t="shared" si="360"/>
        <v>133</v>
      </c>
      <c r="F538" s="116">
        <f t="shared" si="360"/>
        <v>33.3</v>
      </c>
      <c r="G538" s="117">
        <f t="shared" si="360"/>
        <v>27786</v>
      </c>
      <c r="H538" s="116">
        <f t="shared" si="360"/>
        <v>0</v>
      </c>
      <c r="I538" s="116">
        <f>I534</f>
        <v>133</v>
      </c>
      <c r="J538" s="118">
        <f>J534</f>
        <v>44.333333333333336</v>
      </c>
      <c r="K538" s="116" t="str">
        <f>K535</f>
        <v>SP053158</v>
      </c>
      <c r="L538" s="71" t="s">
        <v>43</v>
      </c>
      <c r="M538" s="85"/>
      <c r="N538" s="86"/>
      <c r="O538" s="86"/>
      <c r="P538" s="86"/>
      <c r="Q538" s="86"/>
      <c r="R538" s="86"/>
      <c r="S538" s="86"/>
      <c r="T538" s="86"/>
      <c r="U538" s="86"/>
      <c r="V538" s="86"/>
      <c r="W538" s="87"/>
      <c r="X538" s="22">
        <f>SUM(M538:W538)</f>
        <v>0</v>
      </c>
      <c r="Y538" s="21"/>
      <c r="Z538" s="83"/>
      <c r="AA538" s="10"/>
      <c r="AB538" s="10"/>
      <c r="AC538" s="10"/>
      <c r="AD538" s="10"/>
      <c r="AE538" s="10"/>
      <c r="AF538" s="10"/>
      <c r="AG538" s="10"/>
      <c r="AH538" s="10"/>
      <c r="AI538" s="10"/>
      <c r="AJ538" s="10"/>
      <c r="AK538" s="10"/>
      <c r="AL538" s="10"/>
    </row>
    <row r="539" spans="1:38" ht="12.75" hidden="1">
      <c r="A539" s="1"/>
      <c r="B539" s="1"/>
      <c r="C539" s="18"/>
      <c r="D539" s="18"/>
      <c r="E539" s="19"/>
      <c r="F539" s="19"/>
      <c r="G539" s="20"/>
      <c r="H539" s="18"/>
      <c r="I539" s="18"/>
      <c r="J539" s="1"/>
      <c r="K539" s="1"/>
      <c r="L539" s="7"/>
      <c r="M539" s="7"/>
      <c r="N539" s="7"/>
      <c r="O539" s="7"/>
      <c r="P539" s="7"/>
      <c r="Q539" s="7"/>
      <c r="R539" s="7"/>
      <c r="S539" s="7"/>
      <c r="T539" s="7"/>
      <c r="U539" s="7"/>
      <c r="V539" s="7"/>
      <c r="W539" s="22"/>
      <c r="X539" s="1"/>
      <c r="Y539" s="1"/>
      <c r="Z539" s="10"/>
      <c r="AA539" s="10"/>
      <c r="AB539" s="10"/>
      <c r="AC539" s="10"/>
      <c r="AD539" s="10"/>
      <c r="AE539" s="10"/>
      <c r="AF539" s="10"/>
      <c r="AG539" s="10"/>
      <c r="AH539" s="10"/>
      <c r="AI539" s="10"/>
      <c r="AJ539" s="10"/>
      <c r="AK539" s="10"/>
      <c r="AL539" s="10"/>
    </row>
    <row r="540" spans="1:38" ht="12.75" hidden="1">
      <c r="A540" s="1"/>
      <c r="B540" s="1"/>
      <c r="C540" s="18"/>
      <c r="D540" s="18"/>
      <c r="E540" s="18"/>
      <c r="F540" s="19"/>
      <c r="G540" s="19"/>
      <c r="H540" s="40"/>
      <c r="I540" s="62"/>
      <c r="J540" s="2"/>
      <c r="K540" s="2"/>
      <c r="L540" s="29" t="s">
        <v>87</v>
      </c>
      <c r="M540" s="128">
        <f>M535-M534</f>
        <v>0</v>
      </c>
      <c r="N540" s="128">
        <f aca="true" t="shared" si="361" ref="N540:W540">N535-N534</f>
        <v>0</v>
      </c>
      <c r="O540" s="128">
        <f t="shared" si="361"/>
        <v>0</v>
      </c>
      <c r="P540" s="128">
        <f t="shared" si="361"/>
        <v>0</v>
      </c>
      <c r="Q540" s="128">
        <f t="shared" si="361"/>
        <v>0</v>
      </c>
      <c r="R540" s="128">
        <f t="shared" si="361"/>
        <v>0</v>
      </c>
      <c r="S540" s="128">
        <f t="shared" si="361"/>
        <v>0</v>
      </c>
      <c r="T540" s="128">
        <f t="shared" si="361"/>
        <v>0</v>
      </c>
      <c r="U540" s="128">
        <f t="shared" si="361"/>
        <v>0</v>
      </c>
      <c r="V540" s="128">
        <f t="shared" si="361"/>
        <v>0</v>
      </c>
      <c r="W540" s="129">
        <f t="shared" si="361"/>
        <v>0</v>
      </c>
      <c r="Z540" s="10"/>
      <c r="AA540" s="12"/>
      <c r="AB540" s="24"/>
      <c r="AC540" s="24"/>
      <c r="AD540" s="24"/>
      <c r="AE540" s="24"/>
      <c r="AF540" s="24"/>
      <c r="AG540" s="24"/>
      <c r="AH540" s="24"/>
      <c r="AI540" s="24"/>
      <c r="AJ540" s="24"/>
      <c r="AK540" s="24"/>
      <c r="AL540" s="24"/>
    </row>
    <row r="541" spans="1:38" ht="12.75" hidden="1">
      <c r="A541" s="1"/>
      <c r="B541" s="1"/>
      <c r="C541" s="18"/>
      <c r="D541" s="18"/>
      <c r="E541" s="18"/>
      <c r="F541" s="19"/>
      <c r="G541" s="19"/>
      <c r="H541" s="20"/>
      <c r="I541" s="64"/>
      <c r="J541" s="36"/>
      <c r="K541" s="37"/>
      <c r="L541" s="38" t="s">
        <v>88</v>
      </c>
      <c r="M541" s="8">
        <f>M538-M537</f>
        <v>0</v>
      </c>
      <c r="N541" s="8">
        <f aca="true" t="shared" si="362" ref="N541:W541">N538-N537</f>
        <v>0</v>
      </c>
      <c r="O541" s="8">
        <f t="shared" si="362"/>
        <v>0</v>
      </c>
      <c r="P541" s="8">
        <f t="shared" si="362"/>
        <v>0</v>
      </c>
      <c r="Q541" s="8">
        <f t="shared" si="362"/>
        <v>0</v>
      </c>
      <c r="R541" s="8">
        <f t="shared" si="362"/>
        <v>0</v>
      </c>
      <c r="S541" s="8">
        <f t="shared" si="362"/>
        <v>0</v>
      </c>
      <c r="T541" s="8">
        <f t="shared" si="362"/>
        <v>0</v>
      </c>
      <c r="U541" s="8">
        <f t="shared" si="362"/>
        <v>0</v>
      </c>
      <c r="V541" s="8">
        <f t="shared" si="362"/>
        <v>0</v>
      </c>
      <c r="W541" s="39">
        <f t="shared" si="362"/>
        <v>0</v>
      </c>
      <c r="Z541" s="10"/>
      <c r="AA541" s="12"/>
      <c r="AB541" s="24"/>
      <c r="AC541" s="24"/>
      <c r="AD541" s="24"/>
      <c r="AE541" s="24"/>
      <c r="AF541" s="24"/>
      <c r="AG541" s="24"/>
      <c r="AH541" s="24"/>
      <c r="AI541" s="24"/>
      <c r="AJ541" s="24"/>
      <c r="AK541" s="24"/>
      <c r="AL541" s="24"/>
    </row>
    <row r="542" spans="1:38" ht="12.75" hidden="1">
      <c r="A542" s="1"/>
      <c r="B542" s="1"/>
      <c r="C542" s="18"/>
      <c r="D542" s="18"/>
      <c r="E542" s="18"/>
      <c r="F542" s="19"/>
      <c r="G542" s="19"/>
      <c r="H542" s="20"/>
      <c r="I542" s="2"/>
      <c r="J542" s="5"/>
      <c r="K542" s="2"/>
      <c r="L542" s="29"/>
      <c r="M542" s="30"/>
      <c r="N542" s="30"/>
      <c r="O542" s="30"/>
      <c r="P542" s="30"/>
      <c r="Q542" s="30"/>
      <c r="R542" s="30"/>
      <c r="S542" s="30"/>
      <c r="T542" s="30"/>
      <c r="U542" s="30"/>
      <c r="V542" s="30"/>
      <c r="W542" s="30"/>
      <c r="Z542" s="10"/>
      <c r="AA542" s="12"/>
      <c r="AB542" s="24"/>
      <c r="AC542" s="24"/>
      <c r="AD542" s="24"/>
      <c r="AE542" s="24"/>
      <c r="AF542" s="24"/>
      <c r="AG542" s="24"/>
      <c r="AH542" s="24"/>
      <c r="AI542" s="24"/>
      <c r="AJ542" s="24"/>
      <c r="AK542" s="24"/>
      <c r="AL542" s="24"/>
    </row>
    <row r="543" spans="1:38" ht="15.75" hidden="1">
      <c r="A543" s="1"/>
      <c r="B543" s="1"/>
      <c r="C543" s="14" t="s">
        <v>75</v>
      </c>
      <c r="E543" s="41"/>
      <c r="F543" s="43"/>
      <c r="G543" s="9"/>
      <c r="H543" s="42"/>
      <c r="I543" s="44"/>
      <c r="Z543" s="83"/>
      <c r="AA543" s="83"/>
      <c r="AB543" s="83"/>
      <c r="AC543" s="83"/>
      <c r="AD543" s="83"/>
      <c r="AE543" s="83"/>
      <c r="AF543" s="83"/>
      <c r="AG543" s="83"/>
      <c r="AH543" s="83"/>
      <c r="AI543" s="83"/>
      <c r="AJ543" s="83"/>
      <c r="AK543" s="83"/>
      <c r="AL543" s="83"/>
    </row>
    <row r="544" spans="1:38" ht="12.75" hidden="1">
      <c r="A544" s="1"/>
      <c r="B544" s="1"/>
      <c r="M544" t="str">
        <f>"Impact by Reach (AF/"&amp;$F$3</f>
        <v>Impact by Reach (AF/Trimester)</v>
      </c>
      <c r="Z544" s="83"/>
      <c r="AA544" s="83"/>
      <c r="AB544" s="83"/>
      <c r="AC544" s="83"/>
      <c r="AD544" s="83"/>
      <c r="AE544" s="83"/>
      <c r="AF544" s="83"/>
      <c r="AG544" s="83"/>
      <c r="AH544" s="83"/>
      <c r="AI544" s="83"/>
      <c r="AJ544" s="83"/>
      <c r="AK544" s="83"/>
      <c r="AL544" s="83"/>
    </row>
    <row r="545" spans="1:38" ht="12.75" hidden="1">
      <c r="A545" s="1"/>
      <c r="B545" s="1"/>
      <c r="C545" s="2" t="s">
        <v>0</v>
      </c>
      <c r="D545" s="2" t="s">
        <v>1</v>
      </c>
      <c r="E545" s="2" t="s">
        <v>48</v>
      </c>
      <c r="F545" s="2" t="s">
        <v>5</v>
      </c>
      <c r="G545" s="2" t="s">
        <v>6</v>
      </c>
      <c r="H545" s="2" t="s">
        <v>8</v>
      </c>
      <c r="I545" s="198" t="s">
        <v>35</v>
      </c>
      <c r="J545" s="198"/>
      <c r="K545" s="5" t="s">
        <v>10</v>
      </c>
      <c r="M545" s="2" t="s">
        <v>12</v>
      </c>
      <c r="N545" s="2" t="s">
        <v>13</v>
      </c>
      <c r="O545" s="2" t="s">
        <v>14</v>
      </c>
      <c r="P545" s="2" t="s">
        <v>15</v>
      </c>
      <c r="Q545" s="2" t="s">
        <v>16</v>
      </c>
      <c r="R545" s="2" t="s">
        <v>17</v>
      </c>
      <c r="S545" s="2" t="s">
        <v>18</v>
      </c>
      <c r="T545" s="2" t="s">
        <v>19</v>
      </c>
      <c r="U545" s="2" t="s">
        <v>20</v>
      </c>
      <c r="V545" s="2" t="s">
        <v>21</v>
      </c>
      <c r="W545" s="2" t="s">
        <v>22</v>
      </c>
      <c r="Z545" s="83"/>
      <c r="AA545" s="83"/>
      <c r="AB545" s="83"/>
      <c r="AC545" s="83"/>
      <c r="AD545" s="83"/>
      <c r="AE545" s="83"/>
      <c r="AF545" s="83"/>
      <c r="AG545" s="83"/>
      <c r="AH545" s="83"/>
      <c r="AI545" s="83"/>
      <c r="AJ545" s="83"/>
      <c r="AK545" s="83"/>
      <c r="AL545" s="83"/>
    </row>
    <row r="546" spans="1:38" ht="13.5" hidden="1" thickBot="1">
      <c r="A546" s="1"/>
      <c r="B546" s="1"/>
      <c r="C546" s="3"/>
      <c r="D546" s="3" t="s">
        <v>2</v>
      </c>
      <c r="E546" s="3" t="s">
        <v>3</v>
      </c>
      <c r="F546" s="3" t="s">
        <v>4</v>
      </c>
      <c r="G546" s="3" t="s">
        <v>7</v>
      </c>
      <c r="H546" s="3" t="s">
        <v>9</v>
      </c>
      <c r="I546" s="69" t="s">
        <v>44</v>
      </c>
      <c r="J546" s="68" t="s">
        <v>45</v>
      </c>
      <c r="K546" s="6" t="s">
        <v>11</v>
      </c>
      <c r="M546" s="3" t="s">
        <v>23</v>
      </c>
      <c r="N546" s="3" t="s">
        <v>24</v>
      </c>
      <c r="O546" s="3" t="s">
        <v>25</v>
      </c>
      <c r="P546" s="3" t="s">
        <v>26</v>
      </c>
      <c r="Q546" s="3" t="s">
        <v>27</v>
      </c>
      <c r="R546" s="3" t="s">
        <v>28</v>
      </c>
      <c r="S546" s="3" t="s">
        <v>19</v>
      </c>
      <c r="T546" s="3"/>
      <c r="U546" s="3" t="s">
        <v>21</v>
      </c>
      <c r="V546" s="3"/>
      <c r="W546" s="3" t="s">
        <v>29</v>
      </c>
      <c r="Z546" s="83"/>
      <c r="AA546" s="83"/>
      <c r="AB546" s="83"/>
      <c r="AC546" s="83"/>
      <c r="AD546" s="83"/>
      <c r="AE546" s="83"/>
      <c r="AF546" s="83"/>
      <c r="AG546" s="83"/>
      <c r="AH546" s="83"/>
      <c r="AI546" s="83"/>
      <c r="AJ546" s="83"/>
      <c r="AK546" s="83"/>
      <c r="AL546" s="83"/>
    </row>
    <row r="547" spans="1:38" ht="15.75" hidden="1">
      <c r="A547" s="1"/>
      <c r="B547" s="1"/>
      <c r="C547" s="14" t="s">
        <v>56</v>
      </c>
      <c r="D547" s="10"/>
      <c r="E547" s="10"/>
      <c r="F547" s="10"/>
      <c r="G547" s="10"/>
      <c r="H547" s="10"/>
      <c r="I547" s="10"/>
      <c r="J547" s="10"/>
      <c r="K547" s="4"/>
      <c r="M547" s="10"/>
      <c r="N547" s="10"/>
      <c r="O547" s="10"/>
      <c r="P547" s="10"/>
      <c r="Q547" s="10"/>
      <c r="R547" s="10"/>
      <c r="S547" s="10"/>
      <c r="T547" s="10"/>
      <c r="U547" s="10"/>
      <c r="V547" s="10"/>
      <c r="W547" s="10"/>
      <c r="Z547" s="83"/>
      <c r="AA547" s="83"/>
      <c r="AB547" s="83"/>
      <c r="AC547" s="83"/>
      <c r="AD547" s="83"/>
      <c r="AE547" s="83"/>
      <c r="AF547" s="83"/>
      <c r="AG547" s="83"/>
      <c r="AH547" s="83"/>
      <c r="AI547" s="83"/>
      <c r="AJ547" s="83"/>
      <c r="AK547" s="83"/>
      <c r="AL547" s="83"/>
    </row>
    <row r="548" spans="1:38" ht="12.75" hidden="1">
      <c r="A548" s="1"/>
      <c r="B548" s="1"/>
      <c r="C548" s="112" t="s">
        <v>61</v>
      </c>
      <c r="D548" s="113">
        <v>0.85</v>
      </c>
      <c r="E548" s="114">
        <v>104.4</v>
      </c>
      <c r="F548" s="114">
        <v>26.1</v>
      </c>
      <c r="G548" s="115">
        <v>27101</v>
      </c>
      <c r="H548" s="113"/>
      <c r="I548" s="113">
        <v>104.4</v>
      </c>
      <c r="J548" s="114">
        <f>I548/3</f>
        <v>34.800000000000004</v>
      </c>
      <c r="K548" s="113" t="s">
        <v>46</v>
      </c>
      <c r="L548" s="71" t="s">
        <v>40</v>
      </c>
      <c r="M548" s="77"/>
      <c r="N548" s="78"/>
      <c r="O548" s="78"/>
      <c r="P548" s="78"/>
      <c r="Q548" s="78"/>
      <c r="R548" s="78"/>
      <c r="S548" s="78"/>
      <c r="T548" s="78"/>
      <c r="U548" s="78"/>
      <c r="V548" s="78"/>
      <c r="W548" s="79"/>
      <c r="X548" s="22">
        <f>SUM(M548:W548)</f>
        <v>0</v>
      </c>
      <c r="Y548" s="21"/>
      <c r="Z548" s="10"/>
      <c r="AA548" s="10"/>
      <c r="AB548" s="10"/>
      <c r="AC548" s="10"/>
      <c r="AD548" s="10"/>
      <c r="AE548" s="10"/>
      <c r="AF548" s="10"/>
      <c r="AG548" s="10"/>
      <c r="AH548" s="10"/>
      <c r="AI548" s="10"/>
      <c r="AJ548" s="10"/>
      <c r="AK548" s="10"/>
      <c r="AL548" s="10"/>
    </row>
    <row r="549" spans="1:38" ht="12.75" hidden="1">
      <c r="A549" s="1"/>
      <c r="B549" s="1"/>
      <c r="C549" s="113" t="str">
        <f aca="true" t="shared" si="363" ref="C549:J549">C548</f>
        <v>35-13866</v>
      </c>
      <c r="D549" s="113">
        <f t="shared" si="363"/>
        <v>0.85</v>
      </c>
      <c r="E549" s="113">
        <f t="shared" si="363"/>
        <v>104.4</v>
      </c>
      <c r="F549" s="113">
        <f t="shared" si="363"/>
        <v>26.1</v>
      </c>
      <c r="G549" s="115">
        <f t="shared" si="363"/>
        <v>27101</v>
      </c>
      <c r="H549" s="113">
        <f t="shared" si="363"/>
        <v>0</v>
      </c>
      <c r="I549" s="113">
        <f t="shared" si="363"/>
        <v>104.4</v>
      </c>
      <c r="J549" s="114">
        <f t="shared" si="363"/>
        <v>34.800000000000004</v>
      </c>
      <c r="K549" s="113" t="s">
        <v>46</v>
      </c>
      <c r="L549" s="71" t="s">
        <v>41</v>
      </c>
      <c r="M549" s="80"/>
      <c r="N549" s="11"/>
      <c r="O549" s="11"/>
      <c r="P549" s="11"/>
      <c r="Q549" s="11"/>
      <c r="R549" s="11"/>
      <c r="S549" s="11"/>
      <c r="T549" s="11"/>
      <c r="U549" s="11"/>
      <c r="V549" s="11"/>
      <c r="W549" s="81"/>
      <c r="X549" s="22">
        <f>SUM(M549:W549)</f>
        <v>0</v>
      </c>
      <c r="Y549" s="1"/>
      <c r="Z549" s="10"/>
      <c r="AA549" s="10"/>
      <c r="AB549" s="10"/>
      <c r="AC549" s="10"/>
      <c r="AD549" s="10"/>
      <c r="AE549" s="10"/>
      <c r="AF549" s="10"/>
      <c r="AG549" s="10"/>
      <c r="AH549" s="10"/>
      <c r="AI549" s="10"/>
      <c r="AJ549" s="10"/>
      <c r="AK549" s="10"/>
      <c r="AL549" s="10"/>
    </row>
    <row r="550" spans="1:38" ht="15.75" hidden="1">
      <c r="A550" s="1"/>
      <c r="B550" s="1"/>
      <c r="C550" s="14" t="s">
        <v>57</v>
      </c>
      <c r="J550" s="70"/>
      <c r="L550" s="72"/>
      <c r="M550" s="82"/>
      <c r="N550" s="83"/>
      <c r="O550" s="83"/>
      <c r="P550" s="83"/>
      <c r="Q550" s="83"/>
      <c r="R550" s="83"/>
      <c r="S550" s="83"/>
      <c r="T550" s="83"/>
      <c r="U550" s="83"/>
      <c r="V550" s="83"/>
      <c r="W550" s="84"/>
      <c r="Z550" s="83"/>
      <c r="AA550" s="10"/>
      <c r="AB550" s="10"/>
      <c r="AC550" s="10"/>
      <c r="AD550" s="10"/>
      <c r="AE550" s="10"/>
      <c r="AF550" s="10"/>
      <c r="AG550" s="10"/>
      <c r="AH550" s="10"/>
      <c r="AI550" s="10"/>
      <c r="AJ550" s="10"/>
      <c r="AK550" s="10"/>
      <c r="AL550" s="10"/>
    </row>
    <row r="551" spans="1:38" ht="12.75" hidden="1">
      <c r="A551" s="1"/>
      <c r="B551" s="1"/>
      <c r="C551" s="113" t="str">
        <f aca="true" t="shared" si="364" ref="C551:K551">C548</f>
        <v>35-13866</v>
      </c>
      <c r="D551" s="113">
        <f t="shared" si="364"/>
        <v>0.85</v>
      </c>
      <c r="E551" s="113">
        <f t="shared" si="364"/>
        <v>104.4</v>
      </c>
      <c r="F551" s="113">
        <f t="shared" si="364"/>
        <v>26.1</v>
      </c>
      <c r="G551" s="115">
        <f t="shared" si="364"/>
        <v>27101</v>
      </c>
      <c r="H551" s="113">
        <f t="shared" si="364"/>
        <v>0</v>
      </c>
      <c r="I551" s="113">
        <f t="shared" si="364"/>
        <v>104.4</v>
      </c>
      <c r="J551" s="114">
        <f t="shared" si="364"/>
        <v>34.800000000000004</v>
      </c>
      <c r="K551" s="113" t="str">
        <f t="shared" si="364"/>
        <v>SP055158</v>
      </c>
      <c r="L551" s="71" t="s">
        <v>42</v>
      </c>
      <c r="M551" s="80"/>
      <c r="N551" s="11"/>
      <c r="O551" s="11"/>
      <c r="P551" s="11"/>
      <c r="Q551" s="11"/>
      <c r="R551" s="11"/>
      <c r="S551" s="11"/>
      <c r="T551" s="11"/>
      <c r="U551" s="11"/>
      <c r="V551" s="11"/>
      <c r="W551" s="81"/>
      <c r="X551" s="22">
        <f>SUM(M551:W551)</f>
        <v>0</v>
      </c>
      <c r="Y551" s="21"/>
      <c r="Z551" s="83"/>
      <c r="AA551" s="10"/>
      <c r="AB551" s="10"/>
      <c r="AC551" s="10"/>
      <c r="AD551" s="10"/>
      <c r="AE551" s="10"/>
      <c r="AF551" s="10"/>
      <c r="AG551" s="10"/>
      <c r="AH551" s="10"/>
      <c r="AI551" s="10"/>
      <c r="AJ551" s="10"/>
      <c r="AK551" s="10"/>
      <c r="AL551" s="10"/>
    </row>
    <row r="552" spans="1:38" ht="12.75" hidden="1">
      <c r="A552" s="1"/>
      <c r="B552" s="1"/>
      <c r="C552" s="116" t="str">
        <f aca="true" t="shared" si="365" ref="C552:H552">C548</f>
        <v>35-13866</v>
      </c>
      <c r="D552" s="116">
        <f t="shared" si="365"/>
        <v>0.85</v>
      </c>
      <c r="E552" s="116">
        <f t="shared" si="365"/>
        <v>104.4</v>
      </c>
      <c r="F552" s="116">
        <f t="shared" si="365"/>
        <v>26.1</v>
      </c>
      <c r="G552" s="117">
        <f t="shared" si="365"/>
        <v>27101</v>
      </c>
      <c r="H552" s="116">
        <f t="shared" si="365"/>
        <v>0</v>
      </c>
      <c r="I552" s="116">
        <f>I548</f>
        <v>104.4</v>
      </c>
      <c r="J552" s="118">
        <f>J548</f>
        <v>34.800000000000004</v>
      </c>
      <c r="K552" s="116" t="str">
        <f>K549</f>
        <v>SP055158</v>
      </c>
      <c r="L552" s="71" t="s">
        <v>43</v>
      </c>
      <c r="M552" s="85"/>
      <c r="N552" s="86"/>
      <c r="O552" s="86"/>
      <c r="P552" s="86"/>
      <c r="Q552" s="86"/>
      <c r="R552" s="86"/>
      <c r="S552" s="86"/>
      <c r="T552" s="86"/>
      <c r="U552" s="86"/>
      <c r="V552" s="86"/>
      <c r="W552" s="87"/>
      <c r="X552" s="22">
        <f>SUM(M552:W552)</f>
        <v>0</v>
      </c>
      <c r="Y552" s="21"/>
      <c r="Z552" s="83"/>
      <c r="AA552" s="10"/>
      <c r="AB552" s="10"/>
      <c r="AC552" s="10"/>
      <c r="AD552" s="10"/>
      <c r="AE552" s="10"/>
      <c r="AF552" s="10"/>
      <c r="AG552" s="10"/>
      <c r="AH552" s="10"/>
      <c r="AI552" s="10"/>
      <c r="AJ552" s="10"/>
      <c r="AK552" s="10"/>
      <c r="AL552" s="10"/>
    </row>
    <row r="553" spans="1:38" ht="12.75" hidden="1">
      <c r="A553" s="1"/>
      <c r="B553" s="1"/>
      <c r="C553" s="18"/>
      <c r="D553" s="18"/>
      <c r="E553" s="19"/>
      <c r="F553" s="19"/>
      <c r="G553" s="20"/>
      <c r="H553" s="18"/>
      <c r="I553" s="18"/>
      <c r="J553" s="1"/>
      <c r="K553" s="1"/>
      <c r="L553" s="7"/>
      <c r="M553" s="7"/>
      <c r="N553" s="7"/>
      <c r="O553" s="7"/>
      <c r="P553" s="7"/>
      <c r="Q553" s="7"/>
      <c r="R553" s="7"/>
      <c r="S553" s="7"/>
      <c r="T553" s="7"/>
      <c r="U553" s="7"/>
      <c r="V553" s="7"/>
      <c r="W553" s="22"/>
      <c r="X553" s="1"/>
      <c r="Y553" s="1"/>
      <c r="Z553" s="10"/>
      <c r="AA553" s="10"/>
      <c r="AB553" s="10"/>
      <c r="AC553" s="10"/>
      <c r="AD553" s="10"/>
      <c r="AE553" s="10"/>
      <c r="AF553" s="10"/>
      <c r="AG553" s="10"/>
      <c r="AH553" s="10"/>
      <c r="AI553" s="10"/>
      <c r="AJ553" s="10"/>
      <c r="AK553" s="10"/>
      <c r="AL553" s="10"/>
    </row>
    <row r="554" spans="1:38" ht="12.75" hidden="1">
      <c r="A554" s="1"/>
      <c r="B554" s="1"/>
      <c r="C554" s="18"/>
      <c r="D554" s="18"/>
      <c r="E554" s="18"/>
      <c r="F554" s="19"/>
      <c r="G554" s="19"/>
      <c r="H554" s="40"/>
      <c r="I554" s="62"/>
      <c r="J554" s="2"/>
      <c r="K554" s="2"/>
      <c r="L554" s="29" t="s">
        <v>87</v>
      </c>
      <c r="M554" s="128">
        <f>M549-M548</f>
        <v>0</v>
      </c>
      <c r="N554" s="128">
        <f aca="true" t="shared" si="366" ref="N554:W554">N549-N548</f>
        <v>0</v>
      </c>
      <c r="O554" s="128">
        <f t="shared" si="366"/>
        <v>0</v>
      </c>
      <c r="P554" s="128">
        <f t="shared" si="366"/>
        <v>0</v>
      </c>
      <c r="Q554" s="128">
        <f t="shared" si="366"/>
        <v>0</v>
      </c>
      <c r="R554" s="128">
        <f t="shared" si="366"/>
        <v>0</v>
      </c>
      <c r="S554" s="128">
        <f t="shared" si="366"/>
        <v>0</v>
      </c>
      <c r="T554" s="128">
        <f t="shared" si="366"/>
        <v>0</v>
      </c>
      <c r="U554" s="128">
        <f t="shared" si="366"/>
        <v>0</v>
      </c>
      <c r="V554" s="128">
        <f t="shared" si="366"/>
        <v>0</v>
      </c>
      <c r="W554" s="129">
        <f t="shared" si="366"/>
        <v>0</v>
      </c>
      <c r="Z554" s="10"/>
      <c r="AA554" s="12"/>
      <c r="AB554" s="24"/>
      <c r="AC554" s="24"/>
      <c r="AD554" s="24"/>
      <c r="AE554" s="24"/>
      <c r="AF554" s="24"/>
      <c r="AG554" s="24"/>
      <c r="AH554" s="24"/>
      <c r="AI554" s="24"/>
      <c r="AJ554" s="24"/>
      <c r="AK554" s="24"/>
      <c r="AL554" s="24"/>
    </row>
    <row r="555" spans="1:38" ht="12.75" hidden="1">
      <c r="A555" s="1"/>
      <c r="B555" s="1"/>
      <c r="C555" s="18"/>
      <c r="D555" s="18"/>
      <c r="E555" s="18"/>
      <c r="F555" s="19"/>
      <c r="G555" s="19"/>
      <c r="H555" s="20"/>
      <c r="I555" s="64"/>
      <c r="J555" s="36"/>
      <c r="K555" s="37"/>
      <c r="L555" s="38" t="s">
        <v>88</v>
      </c>
      <c r="M555" s="8">
        <f>M552-M551</f>
        <v>0</v>
      </c>
      <c r="N555" s="8">
        <f aca="true" t="shared" si="367" ref="N555:W555">N552-N551</f>
        <v>0</v>
      </c>
      <c r="O555" s="8">
        <f t="shared" si="367"/>
        <v>0</v>
      </c>
      <c r="P555" s="8">
        <f t="shared" si="367"/>
        <v>0</v>
      </c>
      <c r="Q555" s="8">
        <f t="shared" si="367"/>
        <v>0</v>
      </c>
      <c r="R555" s="8">
        <f t="shared" si="367"/>
        <v>0</v>
      </c>
      <c r="S555" s="8">
        <f t="shared" si="367"/>
        <v>0</v>
      </c>
      <c r="T555" s="8">
        <f t="shared" si="367"/>
        <v>0</v>
      </c>
      <c r="U555" s="8">
        <f t="shared" si="367"/>
        <v>0</v>
      </c>
      <c r="V555" s="8">
        <f t="shared" si="367"/>
        <v>0</v>
      </c>
      <c r="W555" s="39">
        <f t="shared" si="367"/>
        <v>0</v>
      </c>
      <c r="Z555" s="10"/>
      <c r="AA555" s="12"/>
      <c r="AB555" s="24"/>
      <c r="AC555" s="24"/>
      <c r="AD555" s="24"/>
      <c r="AE555" s="24"/>
      <c r="AF555" s="24"/>
      <c r="AG555" s="24"/>
      <c r="AH555" s="24"/>
      <c r="AI555" s="24"/>
      <c r="AJ555" s="24"/>
      <c r="AK555" s="24"/>
      <c r="AL555" s="24"/>
    </row>
    <row r="556" spans="1:38" ht="12.75" hidden="1">
      <c r="A556" s="1"/>
      <c r="B556" s="1"/>
      <c r="C556" s="18"/>
      <c r="D556" s="18"/>
      <c r="E556" s="18"/>
      <c r="F556" s="19"/>
      <c r="G556" s="19"/>
      <c r="H556" s="20"/>
      <c r="I556" s="2"/>
      <c r="J556" s="5"/>
      <c r="K556" s="2"/>
      <c r="L556" s="29"/>
      <c r="M556" s="30"/>
      <c r="N556" s="30"/>
      <c r="O556" s="30"/>
      <c r="P556" s="30"/>
      <c r="Q556" s="30"/>
      <c r="R556" s="30"/>
      <c r="S556" s="30"/>
      <c r="T556" s="30"/>
      <c r="U556" s="30"/>
      <c r="V556" s="30"/>
      <c r="W556" s="30"/>
      <c r="Z556" s="10"/>
      <c r="AA556" s="12"/>
      <c r="AB556" s="24"/>
      <c r="AC556" s="24"/>
      <c r="AD556" s="24"/>
      <c r="AE556" s="24"/>
      <c r="AF556" s="24"/>
      <c r="AG556" s="24"/>
      <c r="AH556" s="24"/>
      <c r="AI556" s="24"/>
      <c r="AJ556" s="24"/>
      <c r="AK556" s="24"/>
      <c r="AL556" s="24"/>
    </row>
    <row r="557" spans="1:38" ht="15.75" hidden="1">
      <c r="A557" s="1"/>
      <c r="B557" s="1"/>
      <c r="C557" s="14" t="s">
        <v>75</v>
      </c>
      <c r="E557" s="41"/>
      <c r="F557" s="43"/>
      <c r="G557" s="9"/>
      <c r="H557" s="42"/>
      <c r="I557" s="44"/>
      <c r="Z557" s="83"/>
      <c r="AA557" s="83"/>
      <c r="AB557" s="83"/>
      <c r="AC557" s="83"/>
      <c r="AD557" s="83"/>
      <c r="AE557" s="83"/>
      <c r="AF557" s="83"/>
      <c r="AG557" s="83"/>
      <c r="AH557" s="83"/>
      <c r="AI557" s="83"/>
      <c r="AJ557" s="83"/>
      <c r="AK557" s="83"/>
      <c r="AL557" s="83"/>
    </row>
    <row r="558" spans="1:38" ht="12.75" hidden="1">
      <c r="A558" s="1"/>
      <c r="B558" s="1"/>
      <c r="M558" t="str">
        <f>"Impact by Reach (AF/"&amp;$F$3</f>
        <v>Impact by Reach (AF/Trimester)</v>
      </c>
      <c r="Z558" s="83"/>
      <c r="AA558" s="83"/>
      <c r="AB558" s="83"/>
      <c r="AC558" s="83"/>
      <c r="AD558" s="83"/>
      <c r="AE558" s="83"/>
      <c r="AF558" s="83"/>
      <c r="AG558" s="83"/>
      <c r="AH558" s="83"/>
      <c r="AI558" s="83"/>
      <c r="AJ558" s="83"/>
      <c r="AK558" s="83"/>
      <c r="AL558" s="83"/>
    </row>
    <row r="559" spans="1:38" ht="12.75" hidden="1">
      <c r="A559" s="1"/>
      <c r="B559" s="1"/>
      <c r="C559" s="2" t="s">
        <v>0</v>
      </c>
      <c r="D559" s="2" t="s">
        <v>1</v>
      </c>
      <c r="E559" s="2" t="s">
        <v>48</v>
      </c>
      <c r="F559" s="2" t="s">
        <v>5</v>
      </c>
      <c r="G559" s="2" t="s">
        <v>6</v>
      </c>
      <c r="H559" s="2" t="s">
        <v>8</v>
      </c>
      <c r="I559" s="198" t="s">
        <v>35</v>
      </c>
      <c r="J559" s="198"/>
      <c r="K559" s="5" t="s">
        <v>10</v>
      </c>
      <c r="M559" s="2" t="s">
        <v>12</v>
      </c>
      <c r="N559" s="2" t="s">
        <v>13</v>
      </c>
      <c r="O559" s="2" t="s">
        <v>14</v>
      </c>
      <c r="P559" s="2" t="s">
        <v>15</v>
      </c>
      <c r="Q559" s="2" t="s">
        <v>16</v>
      </c>
      <c r="R559" s="2" t="s">
        <v>17</v>
      </c>
      <c r="S559" s="2" t="s">
        <v>18</v>
      </c>
      <c r="T559" s="2" t="s">
        <v>19</v>
      </c>
      <c r="U559" s="2" t="s">
        <v>20</v>
      </c>
      <c r="V559" s="2" t="s">
        <v>21</v>
      </c>
      <c r="W559" s="2" t="s">
        <v>22</v>
      </c>
      <c r="Z559" s="83"/>
      <c r="AA559" s="83"/>
      <c r="AB559" s="83"/>
      <c r="AC559" s="83"/>
      <c r="AD559" s="83"/>
      <c r="AE559" s="83"/>
      <c r="AF559" s="83"/>
      <c r="AG559" s="83"/>
      <c r="AH559" s="83"/>
      <c r="AI559" s="83"/>
      <c r="AJ559" s="83"/>
      <c r="AK559" s="83"/>
      <c r="AL559" s="83"/>
    </row>
    <row r="560" spans="1:38" ht="13.5" hidden="1" thickBot="1">
      <c r="A560" s="1"/>
      <c r="B560" s="1"/>
      <c r="C560" s="3"/>
      <c r="D560" s="3" t="s">
        <v>2</v>
      </c>
      <c r="E560" s="3" t="s">
        <v>3</v>
      </c>
      <c r="F560" s="3" t="s">
        <v>4</v>
      </c>
      <c r="G560" s="3" t="s">
        <v>7</v>
      </c>
      <c r="H560" s="3" t="s">
        <v>9</v>
      </c>
      <c r="I560" s="69" t="s">
        <v>44</v>
      </c>
      <c r="J560" s="68" t="s">
        <v>45</v>
      </c>
      <c r="K560" s="6" t="s">
        <v>11</v>
      </c>
      <c r="M560" s="3" t="s">
        <v>23</v>
      </c>
      <c r="N560" s="3" t="s">
        <v>24</v>
      </c>
      <c r="O560" s="3" t="s">
        <v>25</v>
      </c>
      <c r="P560" s="3" t="s">
        <v>26</v>
      </c>
      <c r="Q560" s="3" t="s">
        <v>27</v>
      </c>
      <c r="R560" s="3" t="s">
        <v>28</v>
      </c>
      <c r="S560" s="3" t="s">
        <v>19</v>
      </c>
      <c r="T560" s="3"/>
      <c r="U560" s="3" t="s">
        <v>21</v>
      </c>
      <c r="V560" s="3"/>
      <c r="W560" s="3" t="s">
        <v>29</v>
      </c>
      <c r="Z560" s="83"/>
      <c r="AA560" s="83"/>
      <c r="AB560" s="83"/>
      <c r="AC560" s="83"/>
      <c r="AD560" s="83"/>
      <c r="AE560" s="83"/>
      <c r="AF560" s="83"/>
      <c r="AG560" s="83"/>
      <c r="AH560" s="83"/>
      <c r="AI560" s="83"/>
      <c r="AJ560" s="83"/>
      <c r="AK560" s="83"/>
      <c r="AL560" s="83"/>
    </row>
    <row r="561" spans="1:38" ht="15.75" hidden="1">
      <c r="A561" s="1"/>
      <c r="B561" s="1"/>
      <c r="C561" s="14" t="s">
        <v>56</v>
      </c>
      <c r="D561" s="10"/>
      <c r="E561" s="10"/>
      <c r="F561" s="10"/>
      <c r="G561" s="10"/>
      <c r="H561" s="10"/>
      <c r="I561" s="10"/>
      <c r="J561" s="10"/>
      <c r="K561" s="4"/>
      <c r="M561" s="10"/>
      <c r="N561" s="10"/>
      <c r="O561" s="10"/>
      <c r="P561" s="10"/>
      <c r="Q561" s="10"/>
      <c r="R561" s="10"/>
      <c r="S561" s="10"/>
      <c r="T561" s="10"/>
      <c r="U561" s="10"/>
      <c r="V561" s="10"/>
      <c r="W561" s="10"/>
      <c r="Z561" s="83"/>
      <c r="AA561" s="83"/>
      <c r="AB561" s="83"/>
      <c r="AC561" s="83"/>
      <c r="AD561" s="83"/>
      <c r="AE561" s="83"/>
      <c r="AF561" s="83"/>
      <c r="AG561" s="83"/>
      <c r="AH561" s="83"/>
      <c r="AI561" s="83"/>
      <c r="AJ561" s="83"/>
      <c r="AK561" s="83"/>
      <c r="AL561" s="83"/>
    </row>
    <row r="562" spans="1:38" ht="12.75" hidden="1">
      <c r="A562" s="1"/>
      <c r="B562" s="1"/>
      <c r="C562" s="112" t="s">
        <v>63</v>
      </c>
      <c r="D562" s="113">
        <v>0.23</v>
      </c>
      <c r="E562" s="114">
        <v>98.8</v>
      </c>
      <c r="F562" s="114">
        <v>24.7</v>
      </c>
      <c r="G562" s="115">
        <v>22452</v>
      </c>
      <c r="H562" s="113"/>
      <c r="I562" s="113">
        <v>98.8</v>
      </c>
      <c r="J562" s="114">
        <f>I562/3</f>
        <v>32.93333333333333</v>
      </c>
      <c r="K562" s="113" t="s">
        <v>46</v>
      </c>
      <c r="L562" s="71" t="s">
        <v>40</v>
      </c>
      <c r="M562" s="77"/>
      <c r="N562" s="78"/>
      <c r="O562" s="78"/>
      <c r="P562" s="78"/>
      <c r="Q562" s="78"/>
      <c r="R562" s="78"/>
      <c r="S562" s="78"/>
      <c r="T562" s="78"/>
      <c r="U562" s="78"/>
      <c r="V562" s="78"/>
      <c r="W562" s="79"/>
      <c r="X562" s="22">
        <f>SUM(M562:W562)</f>
        <v>0</v>
      </c>
      <c r="Y562" s="21"/>
      <c r="Z562" s="10"/>
      <c r="AA562" s="10"/>
      <c r="AB562" s="10"/>
      <c r="AC562" s="10"/>
      <c r="AD562" s="10"/>
      <c r="AE562" s="10"/>
      <c r="AF562" s="10"/>
      <c r="AG562" s="10"/>
      <c r="AH562" s="10"/>
      <c r="AI562" s="10"/>
      <c r="AJ562" s="10"/>
      <c r="AK562" s="10"/>
      <c r="AL562" s="10"/>
    </row>
    <row r="563" spans="1:38" ht="12.75" hidden="1">
      <c r="A563" s="1"/>
      <c r="B563" s="1"/>
      <c r="C563" s="113" t="str">
        <f aca="true" t="shared" si="368" ref="C563:J563">C562</f>
        <v>35-13872</v>
      </c>
      <c r="D563" s="113">
        <f t="shared" si="368"/>
        <v>0.23</v>
      </c>
      <c r="E563" s="113">
        <f t="shared" si="368"/>
        <v>98.8</v>
      </c>
      <c r="F563" s="113">
        <f t="shared" si="368"/>
        <v>24.7</v>
      </c>
      <c r="G563" s="115">
        <f t="shared" si="368"/>
        <v>22452</v>
      </c>
      <c r="H563" s="113">
        <f t="shared" si="368"/>
        <v>0</v>
      </c>
      <c r="I563" s="113">
        <f t="shared" si="368"/>
        <v>98.8</v>
      </c>
      <c r="J563" s="114">
        <f t="shared" si="368"/>
        <v>32.93333333333333</v>
      </c>
      <c r="K563" s="113" t="s">
        <v>46</v>
      </c>
      <c r="L563" s="71" t="s">
        <v>41</v>
      </c>
      <c r="M563" s="80"/>
      <c r="N563" s="11"/>
      <c r="O563" s="11"/>
      <c r="P563" s="11"/>
      <c r="Q563" s="11"/>
      <c r="R563" s="11"/>
      <c r="S563" s="11"/>
      <c r="T563" s="11"/>
      <c r="U563" s="11"/>
      <c r="V563" s="11"/>
      <c r="W563" s="81"/>
      <c r="X563" s="22">
        <f>SUM(M563:W563)</f>
        <v>0</v>
      </c>
      <c r="Y563" s="1"/>
      <c r="Z563" s="10"/>
      <c r="AA563" s="10"/>
      <c r="AB563" s="10"/>
      <c r="AC563" s="10"/>
      <c r="AD563" s="10"/>
      <c r="AE563" s="10"/>
      <c r="AF563" s="10"/>
      <c r="AG563" s="10"/>
      <c r="AH563" s="10"/>
      <c r="AI563" s="10"/>
      <c r="AJ563" s="10"/>
      <c r="AK563" s="10"/>
      <c r="AL563" s="10"/>
    </row>
    <row r="564" spans="1:38" ht="15.75" hidden="1">
      <c r="A564" s="1"/>
      <c r="B564" s="1"/>
      <c r="C564" s="14" t="s">
        <v>57</v>
      </c>
      <c r="J564" s="70"/>
      <c r="L564" s="72"/>
      <c r="M564" s="82"/>
      <c r="N564" s="83"/>
      <c r="O564" s="83"/>
      <c r="P564" s="83"/>
      <c r="Q564" s="83"/>
      <c r="R564" s="83"/>
      <c r="S564" s="83"/>
      <c r="T564" s="83"/>
      <c r="U564" s="83"/>
      <c r="V564" s="83"/>
      <c r="W564" s="84"/>
      <c r="Z564" s="83"/>
      <c r="AA564" s="10"/>
      <c r="AB564" s="10"/>
      <c r="AC564" s="10"/>
      <c r="AD564" s="10"/>
      <c r="AE564" s="10"/>
      <c r="AF564" s="10"/>
      <c r="AG564" s="10"/>
      <c r="AH564" s="10"/>
      <c r="AI564" s="10"/>
      <c r="AJ564" s="10"/>
      <c r="AK564" s="10"/>
      <c r="AL564" s="10"/>
    </row>
    <row r="565" spans="1:38" ht="12.75" hidden="1">
      <c r="A565" s="1"/>
      <c r="B565" s="1"/>
      <c r="C565" s="113" t="str">
        <f aca="true" t="shared" si="369" ref="C565:K565">C562</f>
        <v>35-13872</v>
      </c>
      <c r="D565" s="113">
        <f t="shared" si="369"/>
        <v>0.23</v>
      </c>
      <c r="E565" s="113">
        <f t="shared" si="369"/>
        <v>98.8</v>
      </c>
      <c r="F565" s="113">
        <f t="shared" si="369"/>
        <v>24.7</v>
      </c>
      <c r="G565" s="115">
        <f t="shared" si="369"/>
        <v>22452</v>
      </c>
      <c r="H565" s="113">
        <f t="shared" si="369"/>
        <v>0</v>
      </c>
      <c r="I565" s="113">
        <f t="shared" si="369"/>
        <v>98.8</v>
      </c>
      <c r="J565" s="114">
        <f t="shared" si="369"/>
        <v>32.93333333333333</v>
      </c>
      <c r="K565" s="113" t="str">
        <f t="shared" si="369"/>
        <v>SP055158</v>
      </c>
      <c r="L565" s="71" t="s">
        <v>42</v>
      </c>
      <c r="M565" s="80"/>
      <c r="N565" s="11"/>
      <c r="O565" s="11"/>
      <c r="P565" s="11"/>
      <c r="Q565" s="11"/>
      <c r="R565" s="11"/>
      <c r="S565" s="11"/>
      <c r="T565" s="11"/>
      <c r="U565" s="11"/>
      <c r="V565" s="11"/>
      <c r="W565" s="81"/>
      <c r="X565" s="22">
        <f>SUM(M565:W565)</f>
        <v>0</v>
      </c>
      <c r="Y565" s="21"/>
      <c r="Z565" s="83"/>
      <c r="AA565" s="10"/>
      <c r="AB565" s="10"/>
      <c r="AC565" s="10"/>
      <c r="AD565" s="10"/>
      <c r="AE565" s="10"/>
      <c r="AF565" s="10"/>
      <c r="AG565" s="10"/>
      <c r="AH565" s="10"/>
      <c r="AI565" s="10"/>
      <c r="AJ565" s="10"/>
      <c r="AK565" s="10"/>
      <c r="AL565" s="10"/>
    </row>
    <row r="566" spans="1:38" ht="12.75" hidden="1">
      <c r="A566" s="1"/>
      <c r="B566" s="1"/>
      <c r="C566" s="116" t="str">
        <f aca="true" t="shared" si="370" ref="C566:H566">C562</f>
        <v>35-13872</v>
      </c>
      <c r="D566" s="116">
        <f t="shared" si="370"/>
        <v>0.23</v>
      </c>
      <c r="E566" s="116">
        <f t="shared" si="370"/>
        <v>98.8</v>
      </c>
      <c r="F566" s="116">
        <f t="shared" si="370"/>
        <v>24.7</v>
      </c>
      <c r="G566" s="117">
        <f t="shared" si="370"/>
        <v>22452</v>
      </c>
      <c r="H566" s="116">
        <f t="shared" si="370"/>
        <v>0</v>
      </c>
      <c r="I566" s="116">
        <f>I562</f>
        <v>98.8</v>
      </c>
      <c r="J566" s="118">
        <f>J562</f>
        <v>32.93333333333333</v>
      </c>
      <c r="K566" s="116" t="str">
        <f>K563</f>
        <v>SP055158</v>
      </c>
      <c r="L566" s="71" t="s">
        <v>43</v>
      </c>
      <c r="M566" s="85"/>
      <c r="N566" s="86"/>
      <c r="O566" s="86"/>
      <c r="P566" s="86"/>
      <c r="Q566" s="86"/>
      <c r="R566" s="86"/>
      <c r="S566" s="86"/>
      <c r="T566" s="86"/>
      <c r="U566" s="86"/>
      <c r="V566" s="86"/>
      <c r="W566" s="87"/>
      <c r="X566" s="22">
        <f>SUM(M566:W566)</f>
        <v>0</v>
      </c>
      <c r="Y566" s="21"/>
      <c r="Z566" s="83"/>
      <c r="AA566" s="10"/>
      <c r="AB566" s="10"/>
      <c r="AC566" s="10"/>
      <c r="AD566" s="10"/>
      <c r="AE566" s="10"/>
      <c r="AF566" s="10"/>
      <c r="AG566" s="10"/>
      <c r="AH566" s="10"/>
      <c r="AI566" s="10"/>
      <c r="AJ566" s="10"/>
      <c r="AK566" s="10"/>
      <c r="AL566" s="10"/>
    </row>
    <row r="567" spans="1:38" ht="12.75" hidden="1">
      <c r="A567" s="1"/>
      <c r="B567" s="1"/>
      <c r="C567" s="18"/>
      <c r="D567" s="18"/>
      <c r="E567" s="19"/>
      <c r="F567" s="19"/>
      <c r="G567" s="20"/>
      <c r="H567" s="18"/>
      <c r="I567" s="18"/>
      <c r="J567" s="1"/>
      <c r="K567" s="1"/>
      <c r="L567" s="7"/>
      <c r="M567" s="7"/>
      <c r="N567" s="7"/>
      <c r="O567" s="7"/>
      <c r="P567" s="7"/>
      <c r="Q567" s="7"/>
      <c r="R567" s="7"/>
      <c r="S567" s="7"/>
      <c r="T567" s="7"/>
      <c r="U567" s="7"/>
      <c r="V567" s="7"/>
      <c r="W567" s="22"/>
      <c r="X567" s="1"/>
      <c r="Y567" s="1"/>
      <c r="Z567" s="10"/>
      <c r="AA567" s="10"/>
      <c r="AB567" s="10"/>
      <c r="AC567" s="10"/>
      <c r="AD567" s="10"/>
      <c r="AE567" s="10"/>
      <c r="AF567" s="10"/>
      <c r="AG567" s="10"/>
      <c r="AH567" s="10"/>
      <c r="AI567" s="10"/>
      <c r="AJ567" s="10"/>
      <c r="AK567" s="10"/>
      <c r="AL567" s="10"/>
    </row>
    <row r="568" spans="1:38" ht="12.75" hidden="1">
      <c r="A568" s="1"/>
      <c r="B568" s="1"/>
      <c r="C568" s="18"/>
      <c r="D568" s="18"/>
      <c r="E568" s="18"/>
      <c r="F568" s="19"/>
      <c r="G568" s="19"/>
      <c r="H568" s="40"/>
      <c r="I568" s="62"/>
      <c r="J568" s="2"/>
      <c r="K568" s="2"/>
      <c r="L568" s="29" t="s">
        <v>87</v>
      </c>
      <c r="M568" s="128">
        <f>M563-M562</f>
        <v>0</v>
      </c>
      <c r="N568" s="128">
        <f aca="true" t="shared" si="371" ref="N568:W568">N563-N562</f>
        <v>0</v>
      </c>
      <c r="O568" s="128">
        <f t="shared" si="371"/>
        <v>0</v>
      </c>
      <c r="P568" s="128">
        <f t="shared" si="371"/>
        <v>0</v>
      </c>
      <c r="Q568" s="128">
        <f t="shared" si="371"/>
        <v>0</v>
      </c>
      <c r="R568" s="128">
        <f t="shared" si="371"/>
        <v>0</v>
      </c>
      <c r="S568" s="128">
        <f t="shared" si="371"/>
        <v>0</v>
      </c>
      <c r="T568" s="128">
        <f t="shared" si="371"/>
        <v>0</v>
      </c>
      <c r="U568" s="128">
        <f t="shared" si="371"/>
        <v>0</v>
      </c>
      <c r="V568" s="128">
        <f t="shared" si="371"/>
        <v>0</v>
      </c>
      <c r="W568" s="129">
        <f t="shared" si="371"/>
        <v>0</v>
      </c>
      <c r="Z568" s="10"/>
      <c r="AA568" s="12"/>
      <c r="AB568" s="24"/>
      <c r="AC568" s="24"/>
      <c r="AD568" s="24"/>
      <c r="AE568" s="24"/>
      <c r="AF568" s="24"/>
      <c r="AG568" s="24"/>
      <c r="AH568" s="24"/>
      <c r="AI568" s="24"/>
      <c r="AJ568" s="24"/>
      <c r="AK568" s="24"/>
      <c r="AL568" s="24"/>
    </row>
    <row r="569" spans="1:38" ht="12.75" hidden="1">
      <c r="A569" s="1"/>
      <c r="B569" s="1"/>
      <c r="C569" s="18"/>
      <c r="D569" s="18"/>
      <c r="E569" s="18"/>
      <c r="F569" s="19"/>
      <c r="G569" s="19"/>
      <c r="H569" s="20"/>
      <c r="I569" s="64"/>
      <c r="J569" s="36"/>
      <c r="K569" s="37"/>
      <c r="L569" s="38" t="s">
        <v>88</v>
      </c>
      <c r="M569" s="8">
        <f>M566-M565</f>
        <v>0</v>
      </c>
      <c r="N569" s="8">
        <f aca="true" t="shared" si="372" ref="N569:W569">N566-N565</f>
        <v>0</v>
      </c>
      <c r="O569" s="8">
        <f t="shared" si="372"/>
        <v>0</v>
      </c>
      <c r="P569" s="8">
        <f t="shared" si="372"/>
        <v>0</v>
      </c>
      <c r="Q569" s="8">
        <f t="shared" si="372"/>
        <v>0</v>
      </c>
      <c r="R569" s="8">
        <f t="shared" si="372"/>
        <v>0</v>
      </c>
      <c r="S569" s="8">
        <f t="shared" si="372"/>
        <v>0</v>
      </c>
      <c r="T569" s="8">
        <f t="shared" si="372"/>
        <v>0</v>
      </c>
      <c r="U569" s="8">
        <f t="shared" si="372"/>
        <v>0</v>
      </c>
      <c r="V569" s="8">
        <f t="shared" si="372"/>
        <v>0</v>
      </c>
      <c r="W569" s="39">
        <f t="shared" si="372"/>
        <v>0</v>
      </c>
      <c r="Z569" s="10"/>
      <c r="AA569" s="12"/>
      <c r="AB569" s="24"/>
      <c r="AC569" s="24"/>
      <c r="AD569" s="24"/>
      <c r="AE569" s="24"/>
      <c r="AF569" s="24"/>
      <c r="AG569" s="24"/>
      <c r="AH569" s="24"/>
      <c r="AI569" s="24"/>
      <c r="AJ569" s="24"/>
      <c r="AK569" s="24"/>
      <c r="AL569" s="24"/>
    </row>
    <row r="570" spans="1:38" ht="12.75" hidden="1">
      <c r="A570" s="1"/>
      <c r="B570" s="1"/>
      <c r="C570" s="18"/>
      <c r="D570" s="18"/>
      <c r="E570" s="18"/>
      <c r="F570" s="19"/>
      <c r="G570" s="19"/>
      <c r="H570" s="20"/>
      <c r="I570" s="2"/>
      <c r="J570" s="5"/>
      <c r="K570" s="2"/>
      <c r="L570" s="29"/>
      <c r="M570" s="30"/>
      <c r="N570" s="30"/>
      <c r="O570" s="30"/>
      <c r="P570" s="30"/>
      <c r="Q570" s="30"/>
      <c r="R570" s="30"/>
      <c r="S570" s="30"/>
      <c r="T570" s="30"/>
      <c r="U570" s="30"/>
      <c r="V570" s="30"/>
      <c r="W570" s="30"/>
      <c r="Z570" s="10"/>
      <c r="AA570" s="12"/>
      <c r="AB570" s="24"/>
      <c r="AC570" s="24"/>
      <c r="AD570" s="24"/>
      <c r="AE570" s="24"/>
      <c r="AF570" s="24"/>
      <c r="AG570" s="24"/>
      <c r="AH570" s="24"/>
      <c r="AI570" s="24"/>
      <c r="AJ570" s="24"/>
      <c r="AK570" s="24"/>
      <c r="AL570" s="24"/>
    </row>
    <row r="571" spans="3:24" ht="15.75">
      <c r="C571" s="57" t="s">
        <v>52</v>
      </c>
      <c r="D571" s="49"/>
      <c r="E571" s="50"/>
      <c r="F571" s="50"/>
      <c r="G571" s="51"/>
      <c r="H571" s="49"/>
      <c r="I571" s="49"/>
      <c r="J571" s="53"/>
      <c r="K571" s="54"/>
      <c r="L571" s="52"/>
      <c r="M571" s="52"/>
      <c r="N571" s="52"/>
      <c r="O571" s="52"/>
      <c r="P571" s="52"/>
      <c r="Q571" s="52"/>
      <c r="R571" s="52"/>
      <c r="S571" s="52"/>
      <c r="T571" s="52"/>
      <c r="U571" s="52"/>
      <c r="V571" s="52"/>
      <c r="W571" s="55"/>
      <c r="X571" s="56"/>
    </row>
    <row r="573" spans="13:23" ht="12.75">
      <c r="M573" s="58" t="s">
        <v>39</v>
      </c>
      <c r="N573" s="11"/>
      <c r="O573" s="11"/>
      <c r="P573" s="11"/>
      <c r="Q573" s="11"/>
      <c r="R573" s="11"/>
      <c r="S573" s="11"/>
      <c r="T573" s="11"/>
      <c r="U573" s="11"/>
      <c r="V573" s="11"/>
      <c r="W573" s="11"/>
    </row>
    <row r="574" spans="13:23" ht="12.75">
      <c r="M574" s="9" t="str">
        <f>"Impact by Reach (AF/"&amp;$F$3</f>
        <v>Impact by Reach (AF/Trimester)</v>
      </c>
      <c r="N574" s="11"/>
      <c r="O574" s="11"/>
      <c r="P574" s="11"/>
      <c r="Q574" s="11"/>
      <c r="R574" s="11"/>
      <c r="S574" s="11"/>
      <c r="T574" s="11"/>
      <c r="U574" s="11"/>
      <c r="V574" s="11"/>
      <c r="W574" s="11"/>
    </row>
    <row r="575" spans="13:23" ht="12.75">
      <c r="M575" s="2" t="s">
        <v>12</v>
      </c>
      <c r="N575" s="2" t="s">
        <v>13</v>
      </c>
      <c r="O575" s="2" t="s">
        <v>14</v>
      </c>
      <c r="P575" s="2" t="s">
        <v>15</v>
      </c>
      <c r="Q575" s="2" t="s">
        <v>16</v>
      </c>
      <c r="R575" s="2" t="s">
        <v>17</v>
      </c>
      <c r="S575" s="2" t="s">
        <v>18</v>
      </c>
      <c r="T575" s="2" t="s">
        <v>19</v>
      </c>
      <c r="U575" s="2" t="s">
        <v>20</v>
      </c>
      <c r="V575" s="2" t="s">
        <v>21</v>
      </c>
      <c r="W575" s="2" t="s">
        <v>22</v>
      </c>
    </row>
    <row r="576" spans="13:23" ht="13.5" thickBot="1">
      <c r="M576" s="3" t="s">
        <v>23</v>
      </c>
      <c r="N576" s="3" t="s">
        <v>24</v>
      </c>
      <c r="O576" s="3" t="s">
        <v>25</v>
      </c>
      <c r="P576" s="3" t="s">
        <v>26</v>
      </c>
      <c r="Q576" s="3" t="s">
        <v>27</v>
      </c>
      <c r="R576" s="3" t="s">
        <v>28</v>
      </c>
      <c r="S576" s="3" t="s">
        <v>19</v>
      </c>
      <c r="T576" s="3"/>
      <c r="U576" s="3" t="s">
        <v>21</v>
      </c>
      <c r="V576" s="3"/>
      <c r="W576" s="3" t="s">
        <v>29</v>
      </c>
    </row>
    <row r="577" spans="12:23" ht="13.5" thickTop="1">
      <c r="L577" s="120" t="s">
        <v>70</v>
      </c>
      <c r="M577" s="7">
        <f>M473</f>
        <v>0</v>
      </c>
      <c r="N577" s="7">
        <f aca="true" t="shared" si="373" ref="N577:W577">N473</f>
        <v>5.825409889221191</v>
      </c>
      <c r="O577" s="7">
        <f t="shared" si="373"/>
        <v>20.255449295043945</v>
      </c>
      <c r="P577" s="7">
        <f t="shared" si="373"/>
        <v>21.86343765258789</v>
      </c>
      <c r="Q577" s="7">
        <f t="shared" si="373"/>
        <v>0</v>
      </c>
      <c r="R577" s="7">
        <f t="shared" si="373"/>
        <v>0</v>
      </c>
      <c r="S577" s="7">
        <f t="shared" si="373"/>
        <v>0</v>
      </c>
      <c r="T577" s="7">
        <f t="shared" si="373"/>
        <v>0</v>
      </c>
      <c r="U577" s="7">
        <f t="shared" si="373"/>
        <v>0</v>
      </c>
      <c r="V577" s="7">
        <f t="shared" si="373"/>
        <v>0</v>
      </c>
      <c r="W577" s="7">
        <f t="shared" si="373"/>
        <v>0</v>
      </c>
    </row>
    <row r="578" spans="10:23" ht="12.75">
      <c r="J578" s="124"/>
      <c r="K578" s="124"/>
      <c r="L578" s="119" t="s">
        <v>71</v>
      </c>
      <c r="M578" s="8">
        <f>SUM(M512,M526,M540,M554,M568)</f>
        <v>0</v>
      </c>
      <c r="N578" s="8">
        <f aca="true" t="shared" si="374" ref="N578:W578">SUM(N512,N526,N540,N554,N568)</f>
        <v>0</v>
      </c>
      <c r="O578" s="8">
        <f t="shared" si="374"/>
        <v>0</v>
      </c>
      <c r="P578" s="8">
        <f t="shared" si="374"/>
        <v>0</v>
      </c>
      <c r="Q578" s="8">
        <f t="shared" si="374"/>
        <v>0</v>
      </c>
      <c r="R578" s="8">
        <f t="shared" si="374"/>
        <v>0</v>
      </c>
      <c r="S578" s="8">
        <f t="shared" si="374"/>
        <v>0</v>
      </c>
      <c r="T578" s="8">
        <f t="shared" si="374"/>
        <v>0</v>
      </c>
      <c r="U578" s="8">
        <f t="shared" si="374"/>
        <v>0</v>
      </c>
      <c r="V578" s="8">
        <f t="shared" si="374"/>
        <v>0</v>
      </c>
      <c r="W578" s="8">
        <f t="shared" si="374"/>
        <v>0</v>
      </c>
    </row>
    <row r="579" spans="13:23" ht="12.75">
      <c r="M579" s="11">
        <f>SUM(M577:M578)</f>
        <v>0</v>
      </c>
      <c r="N579" s="11">
        <f aca="true" t="shared" si="375" ref="N579:W579">SUM(N577:N578)</f>
        <v>5.825409889221191</v>
      </c>
      <c r="O579" s="11">
        <f t="shared" si="375"/>
        <v>20.255449295043945</v>
      </c>
      <c r="P579" s="11">
        <f t="shared" si="375"/>
        <v>21.86343765258789</v>
      </c>
      <c r="Q579" s="11">
        <f t="shared" si="375"/>
        <v>0</v>
      </c>
      <c r="R579" s="11">
        <f t="shared" si="375"/>
        <v>0</v>
      </c>
      <c r="S579" s="11">
        <f t="shared" si="375"/>
        <v>0</v>
      </c>
      <c r="T579" s="11">
        <f t="shared" si="375"/>
        <v>0</v>
      </c>
      <c r="U579" s="11">
        <f t="shared" si="375"/>
        <v>0</v>
      </c>
      <c r="V579" s="11">
        <f t="shared" si="375"/>
        <v>0</v>
      </c>
      <c r="W579" s="11">
        <f t="shared" si="375"/>
        <v>0</v>
      </c>
    </row>
    <row r="583" spans="11:24" ht="12.75">
      <c r="K583" s="83"/>
      <c r="L583" s="83"/>
      <c r="M583" s="83"/>
      <c r="N583" s="83"/>
      <c r="O583" s="83"/>
      <c r="P583" s="83"/>
      <c r="Q583" s="83"/>
      <c r="R583" s="83"/>
      <c r="S583" s="83"/>
      <c r="T583" s="83"/>
      <c r="U583" s="83"/>
      <c r="V583" s="83"/>
      <c r="W583" s="83"/>
      <c r="X583" s="83"/>
    </row>
    <row r="584" spans="11:24" ht="12.75">
      <c r="K584" s="83"/>
      <c r="L584" s="12"/>
      <c r="M584" s="11"/>
      <c r="N584" s="11"/>
      <c r="O584" s="11"/>
      <c r="P584" s="11"/>
      <c r="Q584" s="11"/>
      <c r="R584" s="11"/>
      <c r="S584" s="11"/>
      <c r="T584" s="11"/>
      <c r="U584" s="11"/>
      <c r="V584" s="11"/>
      <c r="W584" s="11"/>
      <c r="X584" s="83"/>
    </row>
    <row r="585" spans="11:24" ht="12.75">
      <c r="K585" s="83"/>
      <c r="L585" s="83"/>
      <c r="M585" s="11"/>
      <c r="N585" s="11"/>
      <c r="O585" s="11"/>
      <c r="P585" s="11"/>
      <c r="Q585" s="11"/>
      <c r="R585" s="11"/>
      <c r="S585" s="11"/>
      <c r="T585" s="11"/>
      <c r="U585" s="11"/>
      <c r="V585" s="11"/>
      <c r="W585" s="11"/>
      <c r="X585" s="83"/>
    </row>
    <row r="586" spans="11:24" ht="12.75">
      <c r="K586" s="83"/>
      <c r="L586" s="83"/>
      <c r="M586" s="83"/>
      <c r="N586" s="83"/>
      <c r="O586" s="83"/>
      <c r="P586" s="83"/>
      <c r="Q586" s="83"/>
      <c r="R586" s="83"/>
      <c r="S586" s="83"/>
      <c r="T586" s="83"/>
      <c r="U586" s="83"/>
      <c r="V586" s="83"/>
      <c r="W586" s="83"/>
      <c r="X586" s="83"/>
    </row>
    <row r="587" spans="11:24" ht="12.75">
      <c r="K587" s="83"/>
      <c r="L587" s="83"/>
      <c r="M587" s="11"/>
      <c r="N587" s="11"/>
      <c r="O587" s="11"/>
      <c r="P587" s="11"/>
      <c r="Q587" s="11"/>
      <c r="R587" s="11"/>
      <c r="S587" s="11"/>
      <c r="T587" s="11"/>
      <c r="U587" s="11"/>
      <c r="V587" s="11"/>
      <c r="W587" s="11"/>
      <c r="X587" s="83"/>
    </row>
    <row r="588" spans="11:24" ht="12.75">
      <c r="K588" s="83"/>
      <c r="L588" s="83"/>
      <c r="M588" s="11"/>
      <c r="N588" s="11"/>
      <c r="O588" s="11"/>
      <c r="P588" s="11"/>
      <c r="Q588" s="11"/>
      <c r="R588" s="11"/>
      <c r="S588" s="11"/>
      <c r="T588" s="11"/>
      <c r="U588" s="11"/>
      <c r="V588" s="11"/>
      <c r="W588" s="11"/>
      <c r="X588" s="83"/>
    </row>
    <row r="589" spans="11:24" ht="12.75">
      <c r="K589" s="83"/>
      <c r="L589" s="83"/>
      <c r="M589" s="83"/>
      <c r="N589" s="83"/>
      <c r="O589" s="83"/>
      <c r="P589" s="83"/>
      <c r="Q589" s="48"/>
      <c r="R589" s="83"/>
      <c r="S589" s="83"/>
      <c r="T589" s="83"/>
      <c r="U589" s="83"/>
      <c r="V589" s="83"/>
      <c r="W589" s="83"/>
      <c r="X589" s="83"/>
    </row>
    <row r="590" spans="11:24" ht="12.75">
      <c r="K590" s="83"/>
      <c r="L590" s="83"/>
      <c r="M590" s="83"/>
      <c r="N590" s="83"/>
      <c r="O590" s="83"/>
      <c r="P590" s="83"/>
      <c r="Q590" s="48"/>
      <c r="R590" s="83"/>
      <c r="S590" s="83"/>
      <c r="T590" s="83"/>
      <c r="U590" s="83"/>
      <c r="V590" s="83"/>
      <c r="W590" s="83"/>
      <c r="X590" s="83"/>
    </row>
    <row r="591" spans="11:24" ht="12.75">
      <c r="K591" s="83"/>
      <c r="L591" s="12"/>
      <c r="M591" s="11"/>
      <c r="N591" s="11"/>
      <c r="O591" s="11"/>
      <c r="P591" s="11"/>
      <c r="Q591" s="11"/>
      <c r="R591" s="11"/>
      <c r="S591" s="11"/>
      <c r="T591" s="11"/>
      <c r="U591" s="11"/>
      <c r="V591" s="11"/>
      <c r="W591" s="11"/>
      <c r="X591" s="83"/>
    </row>
    <row r="592" spans="11:24" ht="12.75">
      <c r="K592" s="83"/>
      <c r="L592" s="83"/>
      <c r="M592" s="11"/>
      <c r="N592" s="11"/>
      <c r="O592" s="11"/>
      <c r="P592" s="11"/>
      <c r="Q592" s="11"/>
      <c r="R592" s="11"/>
      <c r="S592" s="11"/>
      <c r="T592" s="11"/>
      <c r="U592" s="11"/>
      <c r="V592" s="11"/>
      <c r="W592" s="11"/>
      <c r="X592" s="83"/>
    </row>
    <row r="593" spans="11:24" ht="12.75">
      <c r="K593" s="83"/>
      <c r="L593" s="83"/>
      <c r="M593" s="83"/>
      <c r="N593" s="83"/>
      <c r="O593" s="83"/>
      <c r="P593" s="83"/>
      <c r="Q593" s="83"/>
      <c r="R593" s="83"/>
      <c r="S593" s="83"/>
      <c r="T593" s="83"/>
      <c r="U593" s="83"/>
      <c r="V593" s="83"/>
      <c r="W593" s="83"/>
      <c r="X593" s="83"/>
    </row>
    <row r="594" spans="11:24" ht="12.75">
      <c r="K594" s="83"/>
      <c r="L594" s="83"/>
      <c r="M594" s="11"/>
      <c r="N594" s="11"/>
      <c r="O594" s="11"/>
      <c r="P594" s="11"/>
      <c r="Q594" s="11"/>
      <c r="R594" s="11"/>
      <c r="S594" s="11"/>
      <c r="T594" s="11"/>
      <c r="U594" s="11"/>
      <c r="V594" s="11"/>
      <c r="W594" s="11"/>
      <c r="X594" s="83"/>
    </row>
    <row r="595" spans="11:24" ht="12.75">
      <c r="K595" s="83"/>
      <c r="L595" s="83"/>
      <c r="M595" s="11"/>
      <c r="N595" s="11"/>
      <c r="O595" s="11"/>
      <c r="P595" s="11"/>
      <c r="Q595" s="11"/>
      <c r="R595" s="11"/>
      <c r="S595" s="11"/>
      <c r="T595" s="11"/>
      <c r="U595" s="11"/>
      <c r="V595" s="11"/>
      <c r="W595" s="11"/>
      <c r="X595" s="83"/>
    </row>
    <row r="596" spans="6:28" ht="12.75">
      <c r="F596" s="132"/>
      <c r="G596" s="132"/>
      <c r="H596" s="132"/>
      <c r="I596" s="132"/>
      <c r="J596" s="132"/>
      <c r="K596" s="132"/>
      <c r="L596" s="132"/>
      <c r="M596" s="132"/>
      <c r="N596" s="132"/>
      <c r="O596" s="132"/>
      <c r="P596" s="132"/>
      <c r="Q596" s="48"/>
      <c r="R596" s="132"/>
      <c r="S596" s="132"/>
      <c r="T596" s="132"/>
      <c r="U596" s="132"/>
      <c r="V596" s="132"/>
      <c r="W596" s="132"/>
      <c r="X596" s="132"/>
      <c r="Y596" s="132"/>
      <c r="Z596" s="132"/>
      <c r="AA596" s="132"/>
      <c r="AB596" s="132"/>
    </row>
    <row r="597" spans="6:28" ht="12.75">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row>
    <row r="598" spans="6:28" ht="12.75">
      <c r="F598" s="132"/>
      <c r="G598" s="132"/>
      <c r="H598" s="132"/>
      <c r="I598" s="132"/>
      <c r="J598" s="132"/>
      <c r="K598" s="132"/>
      <c r="L598" s="47"/>
      <c r="M598" s="11"/>
      <c r="N598" s="11"/>
      <c r="O598" s="11"/>
      <c r="P598" s="11"/>
      <c r="Q598" s="11"/>
      <c r="R598" s="11"/>
      <c r="S598" s="11"/>
      <c r="T598" s="11"/>
      <c r="U598" s="11"/>
      <c r="V598" s="11"/>
      <c r="W598" s="11"/>
      <c r="X598" s="132"/>
      <c r="Y598" s="132"/>
      <c r="Z598" s="132"/>
      <c r="AA598" s="132"/>
      <c r="AB598" s="132"/>
    </row>
    <row r="599" spans="6:28" ht="12.75">
      <c r="F599" s="132"/>
      <c r="G599" s="132"/>
      <c r="H599" s="132"/>
      <c r="I599" s="132"/>
      <c r="J599" s="132"/>
      <c r="K599" s="132"/>
      <c r="L599" s="132"/>
      <c r="M599" s="11"/>
      <c r="N599" s="11"/>
      <c r="O599" s="11"/>
      <c r="P599" s="11"/>
      <c r="Q599" s="11"/>
      <c r="R599" s="11"/>
      <c r="S599" s="11"/>
      <c r="T599" s="11"/>
      <c r="U599" s="11"/>
      <c r="V599" s="11"/>
      <c r="W599" s="11"/>
      <c r="X599" s="132"/>
      <c r="Y599" s="132"/>
      <c r="Z599" s="132"/>
      <c r="AA599" s="132"/>
      <c r="AB599" s="132"/>
    </row>
    <row r="600" spans="6:28" ht="12.75">
      <c r="F600" s="132"/>
      <c r="G600" s="132"/>
      <c r="H600" s="132"/>
      <c r="I600" s="132"/>
      <c r="J600" s="132"/>
      <c r="K600" s="132"/>
      <c r="L600" s="132"/>
      <c r="M600" s="83"/>
      <c r="N600" s="83"/>
      <c r="O600" s="83"/>
      <c r="P600" s="83"/>
      <c r="Q600" s="83"/>
      <c r="R600" s="83"/>
      <c r="S600" s="83"/>
      <c r="T600" s="83"/>
      <c r="U600" s="83"/>
      <c r="V600" s="83"/>
      <c r="W600" s="83"/>
      <c r="X600" s="132"/>
      <c r="Y600" s="132"/>
      <c r="Z600" s="132"/>
      <c r="AA600" s="132"/>
      <c r="AB600" s="132"/>
    </row>
    <row r="601" spans="6:28" ht="12.75">
      <c r="F601" s="132"/>
      <c r="G601" s="132"/>
      <c r="H601" s="132"/>
      <c r="I601" s="132"/>
      <c r="J601" s="133"/>
      <c r="K601" s="132"/>
      <c r="L601" s="132"/>
      <c r="M601" s="11"/>
      <c r="N601" s="11"/>
      <c r="O601" s="11"/>
      <c r="P601" s="11"/>
      <c r="Q601" s="11"/>
      <c r="R601" s="11"/>
      <c r="S601" s="11"/>
      <c r="T601" s="11"/>
      <c r="U601" s="11"/>
      <c r="V601" s="11"/>
      <c r="W601" s="11"/>
      <c r="X601" s="132"/>
      <c r="Y601" s="132"/>
      <c r="Z601" s="132"/>
      <c r="AA601" s="132"/>
      <c r="AB601" s="132"/>
    </row>
    <row r="602" spans="6:28" ht="12.75">
      <c r="F602" s="132"/>
      <c r="G602" s="132"/>
      <c r="H602" s="132"/>
      <c r="I602" s="132"/>
      <c r="J602" s="132"/>
      <c r="K602" s="132"/>
      <c r="L602" s="132"/>
      <c r="M602" s="11"/>
      <c r="N602" s="11"/>
      <c r="O602" s="11"/>
      <c r="P602" s="11"/>
      <c r="Q602" s="11"/>
      <c r="R602" s="11"/>
      <c r="S602" s="11"/>
      <c r="T602" s="11"/>
      <c r="U602" s="11"/>
      <c r="V602" s="11"/>
      <c r="W602" s="11"/>
      <c r="X602" s="132"/>
      <c r="Y602" s="132"/>
      <c r="Z602" s="132"/>
      <c r="AA602" s="132"/>
      <c r="AB602" s="132"/>
    </row>
    <row r="603" spans="6:28" ht="12.75">
      <c r="F603" s="132"/>
      <c r="G603" s="132"/>
      <c r="H603" s="132"/>
      <c r="I603" s="132"/>
      <c r="J603" s="132"/>
      <c r="K603" s="132"/>
      <c r="L603" s="132"/>
      <c r="M603" s="132"/>
      <c r="N603" s="132"/>
      <c r="O603" s="132"/>
      <c r="P603" s="132"/>
      <c r="Q603" s="48"/>
      <c r="R603" s="132"/>
      <c r="S603" s="132"/>
      <c r="T603" s="132"/>
      <c r="U603" s="132"/>
      <c r="V603" s="132"/>
      <c r="W603" s="132"/>
      <c r="X603" s="132"/>
      <c r="Y603" s="132"/>
      <c r="Z603" s="132"/>
      <c r="AA603" s="132"/>
      <c r="AB603" s="132"/>
    </row>
    <row r="604" spans="6:28" ht="12.75">
      <c r="F604" s="132"/>
      <c r="G604" s="132"/>
      <c r="H604" s="132"/>
      <c r="I604" s="132"/>
      <c r="J604" s="132"/>
      <c r="K604" s="132"/>
      <c r="L604" s="132"/>
      <c r="M604" s="134"/>
      <c r="N604" s="132"/>
      <c r="O604" s="132"/>
      <c r="P604" s="132"/>
      <c r="Q604" s="132"/>
      <c r="R604" s="132"/>
      <c r="S604" s="132"/>
      <c r="T604" s="132"/>
      <c r="U604" s="132"/>
      <c r="V604" s="132"/>
      <c r="W604" s="132"/>
      <c r="X604" s="132"/>
      <c r="Y604" s="132"/>
      <c r="Z604" s="132"/>
      <c r="AA604" s="132"/>
      <c r="AB604" s="132"/>
    </row>
    <row r="605" spans="6:28" ht="12.75">
      <c r="F605" s="132"/>
      <c r="G605" s="132"/>
      <c r="H605" s="132"/>
      <c r="I605" s="132"/>
      <c r="J605" s="132"/>
      <c r="K605" s="132"/>
      <c r="L605" s="47"/>
      <c r="M605" s="135"/>
      <c r="N605" s="48"/>
      <c r="O605" s="48"/>
      <c r="P605" s="48"/>
      <c r="Q605" s="48"/>
      <c r="R605" s="48"/>
      <c r="S605" s="48"/>
      <c r="T605" s="48"/>
      <c r="U605" s="48"/>
      <c r="V605" s="48"/>
      <c r="W605" s="48"/>
      <c r="X605" s="132"/>
      <c r="Y605" s="132"/>
      <c r="Z605" s="132"/>
      <c r="AA605" s="132"/>
      <c r="AB605" s="132"/>
    </row>
    <row r="606" spans="6:28" ht="12.75">
      <c r="F606" s="132"/>
      <c r="G606" s="132"/>
      <c r="H606" s="132"/>
      <c r="I606" s="132"/>
      <c r="J606" s="132"/>
      <c r="K606" s="132"/>
      <c r="L606" s="47"/>
      <c r="M606" s="4"/>
      <c r="N606" s="4"/>
      <c r="O606" s="4"/>
      <c r="P606" s="4"/>
      <c r="Q606" s="4"/>
      <c r="R606" s="4"/>
      <c r="S606" s="4"/>
      <c r="T606" s="4"/>
      <c r="U606" s="4"/>
      <c r="V606" s="4"/>
      <c r="W606" s="4"/>
      <c r="X606" s="132"/>
      <c r="Y606" s="132"/>
      <c r="Z606" s="132"/>
      <c r="AA606" s="132"/>
      <c r="AB606" s="132"/>
    </row>
    <row r="607" spans="6:28" ht="12.75">
      <c r="F607" s="132"/>
      <c r="G607" s="132"/>
      <c r="H607" s="132"/>
      <c r="I607" s="132"/>
      <c r="J607" s="132"/>
      <c r="K607" s="132"/>
      <c r="L607" s="4"/>
      <c r="M607" s="4"/>
      <c r="N607" s="4"/>
      <c r="O607" s="4"/>
      <c r="P607" s="4"/>
      <c r="Q607" s="4"/>
      <c r="R607" s="4"/>
      <c r="S607" s="4"/>
      <c r="T607" s="4"/>
      <c r="U607" s="4"/>
      <c r="V607" s="4"/>
      <c r="W607" s="4"/>
      <c r="X607" s="132"/>
      <c r="Y607" s="132"/>
      <c r="Z607" s="132"/>
      <c r="AA607" s="132"/>
      <c r="AB607" s="132"/>
    </row>
    <row r="608" spans="6:28" ht="12.75">
      <c r="F608" s="132"/>
      <c r="G608" s="132"/>
      <c r="H608" s="132"/>
      <c r="I608" s="132"/>
      <c r="J608" s="132"/>
      <c r="K608" s="132"/>
      <c r="L608" s="4"/>
      <c r="M608" s="48"/>
      <c r="N608" s="48"/>
      <c r="O608" s="48"/>
      <c r="P608" s="136"/>
      <c r="Q608" s="48"/>
      <c r="R608" s="48"/>
      <c r="S608" s="48"/>
      <c r="T608" s="48"/>
      <c r="U608" s="48"/>
      <c r="V608" s="48"/>
      <c r="W608" s="48"/>
      <c r="X608" s="132"/>
      <c r="Y608" s="132"/>
      <c r="Z608" s="132"/>
      <c r="AA608" s="132"/>
      <c r="AB608" s="132"/>
    </row>
    <row r="609" spans="6:28" ht="12.75">
      <c r="F609" s="132"/>
      <c r="G609" s="132"/>
      <c r="H609" s="132"/>
      <c r="I609" s="132"/>
      <c r="J609" s="132"/>
      <c r="K609" s="132"/>
      <c r="L609" s="4"/>
      <c r="M609" s="48"/>
      <c r="N609" s="48"/>
      <c r="O609" s="48"/>
      <c r="P609" s="48"/>
      <c r="Q609" s="48"/>
      <c r="R609" s="48"/>
      <c r="S609" s="48"/>
      <c r="T609" s="48"/>
      <c r="U609" s="48"/>
      <c r="V609" s="48"/>
      <c r="W609" s="48"/>
      <c r="X609" s="132"/>
      <c r="Y609" s="132"/>
      <c r="Z609" s="132"/>
      <c r="AA609" s="132"/>
      <c r="AB609" s="132"/>
    </row>
    <row r="610" spans="6:28" ht="12.75">
      <c r="F610" s="132"/>
      <c r="G610" s="132"/>
      <c r="H610" s="132"/>
      <c r="I610" s="132"/>
      <c r="J610" s="132"/>
      <c r="K610" s="132"/>
      <c r="L610" s="4"/>
      <c r="M610" s="48"/>
      <c r="N610" s="48"/>
      <c r="O610" s="48"/>
      <c r="P610" s="48"/>
      <c r="Q610" s="48"/>
      <c r="R610" s="48"/>
      <c r="S610" s="48"/>
      <c r="T610" s="48"/>
      <c r="U610" s="48"/>
      <c r="V610" s="48"/>
      <c r="W610" s="48"/>
      <c r="X610" s="132"/>
      <c r="Y610" s="132"/>
      <c r="Z610" s="132"/>
      <c r="AA610" s="132"/>
      <c r="AB610" s="132"/>
    </row>
    <row r="611" spans="6:28" ht="12.75">
      <c r="F611" s="132"/>
      <c r="G611" s="132"/>
      <c r="H611" s="132"/>
      <c r="I611" s="132"/>
      <c r="J611" s="132"/>
      <c r="K611" s="132"/>
      <c r="L611" s="4"/>
      <c r="M611" s="48"/>
      <c r="N611" s="48"/>
      <c r="O611" s="48"/>
      <c r="P611" s="48"/>
      <c r="Q611" s="48"/>
      <c r="R611" s="48"/>
      <c r="S611" s="48"/>
      <c r="T611" s="48"/>
      <c r="U611" s="48"/>
      <c r="V611" s="48"/>
      <c r="W611" s="48"/>
      <c r="X611" s="132"/>
      <c r="Y611" s="132"/>
      <c r="Z611" s="132"/>
      <c r="AA611" s="132"/>
      <c r="AB611" s="132"/>
    </row>
    <row r="612" spans="6:28" ht="12.75">
      <c r="F612" s="132"/>
      <c r="G612" s="132"/>
      <c r="H612" s="132"/>
      <c r="I612" s="132"/>
      <c r="J612" s="132"/>
      <c r="K612" s="132"/>
      <c r="L612" s="4"/>
      <c r="M612" s="48"/>
      <c r="N612" s="48"/>
      <c r="O612" s="48"/>
      <c r="P612" s="48"/>
      <c r="Q612" s="48"/>
      <c r="R612" s="48"/>
      <c r="S612" s="48"/>
      <c r="T612" s="48"/>
      <c r="U612" s="48"/>
      <c r="V612" s="48"/>
      <c r="W612" s="48"/>
      <c r="X612" s="132"/>
      <c r="Y612" s="132"/>
      <c r="Z612" s="132"/>
      <c r="AA612" s="132"/>
      <c r="AB612" s="132"/>
    </row>
    <row r="613" spans="6:28" ht="12.75">
      <c r="F613" s="132"/>
      <c r="G613" s="132"/>
      <c r="H613" s="132"/>
      <c r="I613" s="132"/>
      <c r="J613" s="132"/>
      <c r="K613" s="132"/>
      <c r="L613" s="4"/>
      <c r="M613" s="48"/>
      <c r="N613" s="48"/>
      <c r="O613" s="48"/>
      <c r="P613" s="48"/>
      <c r="Q613" s="48"/>
      <c r="R613" s="48"/>
      <c r="S613" s="48"/>
      <c r="T613" s="48"/>
      <c r="U613" s="48"/>
      <c r="V613" s="48"/>
      <c r="W613" s="48"/>
      <c r="X613" s="132"/>
      <c r="Y613" s="132"/>
      <c r="Z613" s="132"/>
      <c r="AA613" s="132"/>
      <c r="AB613" s="132"/>
    </row>
    <row r="614" spans="6:28" ht="12.75">
      <c r="F614" s="132"/>
      <c r="G614" s="132"/>
      <c r="H614" s="132"/>
      <c r="I614" s="132"/>
      <c r="J614" s="132"/>
      <c r="K614" s="132"/>
      <c r="L614" s="4"/>
      <c r="M614" s="48"/>
      <c r="N614" s="48"/>
      <c r="O614" s="48"/>
      <c r="P614" s="48"/>
      <c r="Q614" s="48"/>
      <c r="R614" s="48"/>
      <c r="S614" s="48"/>
      <c r="T614" s="48"/>
      <c r="U614" s="48"/>
      <c r="V614" s="48"/>
      <c r="W614" s="48"/>
      <c r="X614" s="132"/>
      <c r="Y614" s="132"/>
      <c r="Z614" s="132"/>
      <c r="AA614" s="132"/>
      <c r="AB614" s="132"/>
    </row>
    <row r="615" spans="6:28" ht="12.75">
      <c r="F615" s="132"/>
      <c r="G615" s="132"/>
      <c r="H615" s="132"/>
      <c r="I615" s="132"/>
      <c r="J615" s="132"/>
      <c r="K615" s="132"/>
      <c r="L615" s="4"/>
      <c r="M615" s="48"/>
      <c r="N615" s="48"/>
      <c r="O615" s="48"/>
      <c r="P615" s="48"/>
      <c r="Q615" s="48"/>
      <c r="R615" s="48"/>
      <c r="S615" s="48"/>
      <c r="T615" s="48"/>
      <c r="U615" s="48"/>
      <c r="V615" s="48"/>
      <c r="W615" s="48"/>
      <c r="X615" s="132"/>
      <c r="Y615" s="132"/>
      <c r="Z615" s="132"/>
      <c r="AA615" s="132"/>
      <c r="AB615" s="132"/>
    </row>
    <row r="616" spans="6:28" ht="12.75">
      <c r="F616" s="132"/>
      <c r="G616" s="132"/>
      <c r="H616" s="132"/>
      <c r="I616" s="132"/>
      <c r="J616" s="132"/>
      <c r="K616" s="132"/>
      <c r="L616" s="4"/>
      <c r="M616" s="48"/>
      <c r="N616" s="48"/>
      <c r="O616" s="48"/>
      <c r="P616" s="48"/>
      <c r="Q616" s="48"/>
      <c r="R616" s="48"/>
      <c r="S616" s="48"/>
      <c r="T616" s="48"/>
      <c r="U616" s="48"/>
      <c r="V616" s="48"/>
      <c r="W616" s="48"/>
      <c r="X616" s="132"/>
      <c r="Y616" s="132"/>
      <c r="Z616" s="132"/>
      <c r="AA616" s="132"/>
      <c r="AB616" s="132"/>
    </row>
    <row r="617" spans="6:28" ht="12.75">
      <c r="F617" s="132"/>
      <c r="G617" s="132"/>
      <c r="H617" s="132"/>
      <c r="I617" s="132"/>
      <c r="J617" s="132"/>
      <c r="K617" s="132"/>
      <c r="L617" s="4"/>
      <c r="M617" s="48"/>
      <c r="N617" s="48"/>
      <c r="O617" s="48"/>
      <c r="P617" s="48"/>
      <c r="Q617" s="48"/>
      <c r="R617" s="48"/>
      <c r="S617" s="48"/>
      <c r="T617" s="48"/>
      <c r="U617" s="48"/>
      <c r="V617" s="48"/>
      <c r="W617" s="48"/>
      <c r="X617" s="132"/>
      <c r="Y617" s="132"/>
      <c r="Z617" s="132"/>
      <c r="AA617" s="132"/>
      <c r="AB617" s="132"/>
    </row>
    <row r="618" spans="6:28" ht="12.75">
      <c r="F618" s="132"/>
      <c r="G618" s="132"/>
      <c r="H618" s="132"/>
      <c r="I618" s="132"/>
      <c r="J618" s="132"/>
      <c r="K618" s="132"/>
      <c r="L618" s="4"/>
      <c r="M618" s="48"/>
      <c r="N618" s="48"/>
      <c r="O618" s="48"/>
      <c r="P618" s="48"/>
      <c r="Q618" s="48"/>
      <c r="R618" s="48"/>
      <c r="S618" s="48"/>
      <c r="T618" s="48"/>
      <c r="U618" s="48"/>
      <c r="V618" s="48"/>
      <c r="W618" s="48"/>
      <c r="X618" s="132"/>
      <c r="Y618" s="132"/>
      <c r="Z618" s="132"/>
      <c r="AA618" s="132"/>
      <c r="AB618" s="132"/>
    </row>
    <row r="619" spans="6:28" ht="12.75">
      <c r="F619" s="132"/>
      <c r="G619" s="132"/>
      <c r="H619" s="132"/>
      <c r="I619" s="132"/>
      <c r="J619" s="132"/>
      <c r="K619" s="132"/>
      <c r="L619" s="4"/>
      <c r="M619" s="48"/>
      <c r="N619" s="48"/>
      <c r="O619" s="48"/>
      <c r="P619" s="48"/>
      <c r="Q619" s="48"/>
      <c r="R619" s="48"/>
      <c r="S619" s="48"/>
      <c r="T619" s="48"/>
      <c r="U619" s="48"/>
      <c r="V619" s="48"/>
      <c r="W619" s="48"/>
      <c r="X619" s="132"/>
      <c r="Y619" s="132"/>
      <c r="Z619" s="132"/>
      <c r="AA619" s="132"/>
      <c r="AB619" s="132"/>
    </row>
    <row r="620" spans="6:28" ht="12.75">
      <c r="F620" s="132"/>
      <c r="G620" s="132"/>
      <c r="H620" s="132"/>
      <c r="I620" s="132"/>
      <c r="J620" s="132"/>
      <c r="K620" s="132"/>
      <c r="L620" s="4"/>
      <c r="M620" s="48"/>
      <c r="N620" s="48"/>
      <c r="O620" s="48"/>
      <c r="P620" s="48"/>
      <c r="Q620" s="48"/>
      <c r="R620" s="48"/>
      <c r="S620" s="48"/>
      <c r="T620" s="48"/>
      <c r="U620" s="48"/>
      <c r="V620" s="48"/>
      <c r="W620" s="48"/>
      <c r="X620" s="132"/>
      <c r="Y620" s="132"/>
      <c r="Z620" s="132"/>
      <c r="AA620" s="132"/>
      <c r="AB620" s="132"/>
    </row>
    <row r="621" spans="6:28" ht="12.75">
      <c r="F621" s="132"/>
      <c r="G621" s="132"/>
      <c r="H621" s="132"/>
      <c r="I621" s="132"/>
      <c r="J621" s="132"/>
      <c r="K621" s="132"/>
      <c r="L621" s="4"/>
      <c r="M621" s="48"/>
      <c r="N621" s="48"/>
      <c r="O621" s="48"/>
      <c r="P621" s="48"/>
      <c r="Q621" s="48"/>
      <c r="R621" s="48"/>
      <c r="S621" s="48"/>
      <c r="T621" s="48"/>
      <c r="U621" s="48"/>
      <c r="V621" s="48"/>
      <c r="W621" s="48"/>
      <c r="X621" s="132"/>
      <c r="Y621" s="132"/>
      <c r="Z621" s="132"/>
      <c r="AA621" s="132"/>
      <c r="AB621" s="132"/>
    </row>
    <row r="622" spans="6:28" ht="12.75">
      <c r="F622" s="132"/>
      <c r="G622" s="132"/>
      <c r="H622" s="132"/>
      <c r="I622" s="132"/>
      <c r="J622" s="132"/>
      <c r="K622" s="132"/>
      <c r="L622" s="4"/>
      <c r="M622" s="48"/>
      <c r="N622" s="48"/>
      <c r="O622" s="48"/>
      <c r="P622" s="48"/>
      <c r="Q622" s="48"/>
      <c r="R622" s="48"/>
      <c r="S622" s="48"/>
      <c r="T622" s="48"/>
      <c r="U622" s="48"/>
      <c r="V622" s="48"/>
      <c r="W622" s="48"/>
      <c r="X622" s="132"/>
      <c r="Y622" s="132"/>
      <c r="Z622" s="132"/>
      <c r="AA622" s="132"/>
      <c r="AB622" s="132"/>
    </row>
    <row r="623" spans="6:28" ht="12.75">
      <c r="F623" s="132"/>
      <c r="G623" s="132"/>
      <c r="H623" s="132"/>
      <c r="I623" s="132"/>
      <c r="J623" s="132"/>
      <c r="K623" s="132"/>
      <c r="L623" s="4"/>
      <c r="M623" s="48"/>
      <c r="N623" s="48"/>
      <c r="O623" s="48"/>
      <c r="P623" s="48"/>
      <c r="Q623" s="48"/>
      <c r="R623" s="48"/>
      <c r="S623" s="48"/>
      <c r="T623" s="48"/>
      <c r="U623" s="48"/>
      <c r="V623" s="48"/>
      <c r="W623" s="48"/>
      <c r="X623" s="132"/>
      <c r="Y623" s="132"/>
      <c r="Z623" s="132"/>
      <c r="AA623" s="132"/>
      <c r="AB623" s="132"/>
    </row>
    <row r="624" spans="6:28" ht="12.75">
      <c r="F624" s="132"/>
      <c r="G624" s="132"/>
      <c r="H624" s="132"/>
      <c r="I624" s="132"/>
      <c r="J624" s="132"/>
      <c r="K624" s="132"/>
      <c r="L624" s="4"/>
      <c r="M624" s="48"/>
      <c r="N624" s="48"/>
      <c r="O624" s="48"/>
      <c r="P624" s="48"/>
      <c r="Q624" s="48"/>
      <c r="R624" s="48"/>
      <c r="S624" s="48"/>
      <c r="T624" s="48"/>
      <c r="U624" s="48"/>
      <c r="V624" s="48"/>
      <c r="W624" s="48"/>
      <c r="X624" s="132"/>
      <c r="Y624" s="132"/>
      <c r="Z624" s="132"/>
      <c r="AA624" s="132"/>
      <c r="AB624" s="132"/>
    </row>
    <row r="625" spans="6:28" ht="12.75">
      <c r="F625" s="132"/>
      <c r="G625" s="132"/>
      <c r="H625" s="132"/>
      <c r="I625" s="132"/>
      <c r="J625" s="132"/>
      <c r="K625" s="132"/>
      <c r="L625" s="4"/>
      <c r="M625" s="48"/>
      <c r="N625" s="48"/>
      <c r="O625" s="48"/>
      <c r="P625" s="48"/>
      <c r="Q625" s="48"/>
      <c r="R625" s="48"/>
      <c r="S625" s="48"/>
      <c r="T625" s="48"/>
      <c r="U625" s="48"/>
      <c r="V625" s="48"/>
      <c r="W625" s="48"/>
      <c r="X625" s="132"/>
      <c r="Y625" s="132"/>
      <c r="Z625" s="132"/>
      <c r="AA625" s="132"/>
      <c r="AB625" s="132"/>
    </row>
    <row r="626" spans="6:28" ht="12.75">
      <c r="F626" s="132"/>
      <c r="G626" s="132"/>
      <c r="H626" s="132"/>
      <c r="I626" s="132"/>
      <c r="J626" s="132"/>
      <c r="K626" s="132"/>
      <c r="L626" s="4"/>
      <c r="M626" s="48"/>
      <c r="N626" s="48"/>
      <c r="O626" s="48"/>
      <c r="P626" s="48"/>
      <c r="Q626" s="48"/>
      <c r="R626" s="48"/>
      <c r="S626" s="48"/>
      <c r="T626" s="48"/>
      <c r="U626" s="48"/>
      <c r="V626" s="48"/>
      <c r="W626" s="48"/>
      <c r="X626" s="132"/>
      <c r="Y626" s="132"/>
      <c r="Z626" s="132"/>
      <c r="AA626" s="132"/>
      <c r="AB626" s="132"/>
    </row>
    <row r="627" spans="6:28" ht="12.75">
      <c r="F627" s="132"/>
      <c r="G627" s="132"/>
      <c r="H627" s="132"/>
      <c r="I627" s="132"/>
      <c r="J627" s="132"/>
      <c r="K627" s="132"/>
      <c r="L627" s="137"/>
      <c r="M627" s="48"/>
      <c r="N627" s="48"/>
      <c r="O627" s="48"/>
      <c r="P627" s="48"/>
      <c r="Q627" s="48"/>
      <c r="R627" s="48"/>
      <c r="S627" s="48"/>
      <c r="T627" s="48"/>
      <c r="U627" s="48"/>
      <c r="V627" s="48"/>
      <c r="W627" s="48"/>
      <c r="X627" s="132"/>
      <c r="Y627" s="132"/>
      <c r="Z627" s="132"/>
      <c r="AA627" s="132"/>
      <c r="AB627" s="132"/>
    </row>
    <row r="628" spans="6:28" ht="12.75">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row>
    <row r="629" spans="6:28" ht="12.75">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row>
    <row r="630" spans="6:28" ht="12.75">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row>
    <row r="631" spans="6:28" ht="12.75">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row>
    <row r="632" spans="6:28" ht="12.75">
      <c r="F632" s="132"/>
      <c r="G632" s="132"/>
      <c r="H632" s="132"/>
      <c r="I632" s="132"/>
      <c r="J632" s="132"/>
      <c r="K632" s="132"/>
      <c r="L632" s="132"/>
      <c r="M632" s="135"/>
      <c r="N632" s="48"/>
      <c r="O632" s="48"/>
      <c r="P632" s="48"/>
      <c r="Q632" s="48"/>
      <c r="R632" s="48"/>
      <c r="S632" s="48"/>
      <c r="T632" s="48"/>
      <c r="U632" s="48"/>
      <c r="V632" s="48"/>
      <c r="W632" s="48"/>
      <c r="X632" s="132"/>
      <c r="Y632" s="132"/>
      <c r="Z632" s="132"/>
      <c r="AA632" s="132"/>
      <c r="AB632" s="132"/>
    </row>
    <row r="633" spans="6:28" ht="12.75">
      <c r="F633" s="132"/>
      <c r="G633" s="132"/>
      <c r="H633" s="132"/>
      <c r="I633" s="132"/>
      <c r="J633" s="132"/>
      <c r="K633" s="132"/>
      <c r="L633" s="132"/>
      <c r="M633" s="4"/>
      <c r="N633" s="4"/>
      <c r="O633" s="4"/>
      <c r="P633" s="4"/>
      <c r="Q633" s="4"/>
      <c r="R633" s="4"/>
      <c r="S633" s="4"/>
      <c r="T633" s="4"/>
      <c r="U633" s="4"/>
      <c r="V633" s="4"/>
      <c r="W633" s="4"/>
      <c r="X633" s="132"/>
      <c r="Y633" s="132"/>
      <c r="Z633" s="132"/>
      <c r="AA633" s="132"/>
      <c r="AB633" s="132"/>
    </row>
    <row r="634" spans="6:28" ht="12.75">
      <c r="F634" s="132"/>
      <c r="G634" s="132"/>
      <c r="H634" s="132"/>
      <c r="I634" s="132"/>
      <c r="J634" s="132"/>
      <c r="K634" s="132"/>
      <c r="L634" s="132"/>
      <c r="M634" s="4"/>
      <c r="N634" s="4"/>
      <c r="O634" s="4"/>
      <c r="P634" s="4"/>
      <c r="Q634" s="4"/>
      <c r="R634" s="4"/>
      <c r="S634" s="4"/>
      <c r="T634" s="4"/>
      <c r="U634" s="4"/>
      <c r="V634" s="4"/>
      <c r="W634" s="4"/>
      <c r="X634" s="132"/>
      <c r="Y634" s="132"/>
      <c r="Z634" s="132"/>
      <c r="AA634" s="132"/>
      <c r="AB634" s="132"/>
    </row>
    <row r="635" spans="6:28" ht="12.75">
      <c r="F635" s="132"/>
      <c r="G635" s="132"/>
      <c r="H635" s="132"/>
      <c r="I635" s="132"/>
      <c r="J635" s="132"/>
      <c r="K635" s="132"/>
      <c r="L635" s="138"/>
      <c r="M635" s="48"/>
      <c r="N635" s="48"/>
      <c r="O635" s="48"/>
      <c r="P635" s="48"/>
      <c r="Q635" s="48"/>
      <c r="R635" s="48"/>
      <c r="S635" s="48"/>
      <c r="T635" s="48"/>
      <c r="U635" s="48"/>
      <c r="V635" s="48"/>
      <c r="W635" s="48"/>
      <c r="X635" s="132"/>
      <c r="Y635" s="132"/>
      <c r="Z635" s="132"/>
      <c r="AA635" s="132"/>
      <c r="AB635" s="132"/>
    </row>
    <row r="636" spans="6:28" ht="12.75">
      <c r="F636" s="132"/>
      <c r="G636" s="132"/>
      <c r="H636" s="132"/>
      <c r="I636" s="132"/>
      <c r="J636" s="132"/>
      <c r="K636" s="132"/>
      <c r="L636" s="138"/>
      <c r="M636" s="48"/>
      <c r="N636" s="48"/>
      <c r="O636" s="48"/>
      <c r="P636" s="48"/>
      <c r="Q636" s="48"/>
      <c r="R636" s="48"/>
      <c r="S636" s="48"/>
      <c r="T636" s="48"/>
      <c r="U636" s="48"/>
      <c r="V636" s="48"/>
      <c r="W636" s="48"/>
      <c r="X636" s="132"/>
      <c r="Y636" s="132"/>
      <c r="Z636" s="132"/>
      <c r="AA636" s="132"/>
      <c r="AB636" s="132"/>
    </row>
    <row r="637" spans="6:28" ht="12.75">
      <c r="F637" s="132"/>
      <c r="G637" s="132"/>
      <c r="H637" s="132"/>
      <c r="I637" s="132"/>
      <c r="J637" s="132"/>
      <c r="K637" s="132"/>
      <c r="L637" s="132"/>
      <c r="M637" s="48"/>
      <c r="N637" s="48"/>
      <c r="O637" s="48"/>
      <c r="P637" s="48"/>
      <c r="Q637" s="48"/>
      <c r="R637" s="48"/>
      <c r="S637" s="48"/>
      <c r="T637" s="48"/>
      <c r="U637" s="48"/>
      <c r="V637" s="48"/>
      <c r="W637" s="48"/>
      <c r="X637" s="132"/>
      <c r="Y637" s="132"/>
      <c r="Z637" s="132"/>
      <c r="AA637" s="132"/>
      <c r="AB637" s="132"/>
    </row>
    <row r="638" spans="6:28" ht="12.75">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row>
    <row r="639" spans="6:28" ht="12.75">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row>
    <row r="640" spans="6:28" ht="12.75">
      <c r="F640" s="132"/>
      <c r="G640" s="132"/>
      <c r="H640" s="132"/>
      <c r="I640" s="132"/>
      <c r="J640" s="133"/>
      <c r="K640" s="132"/>
      <c r="L640" s="132"/>
      <c r="M640" s="132"/>
      <c r="N640" s="132"/>
      <c r="O640" s="132"/>
      <c r="P640" s="132"/>
      <c r="Q640" s="132"/>
      <c r="R640" s="132"/>
      <c r="S640" s="132"/>
      <c r="T640" s="132"/>
      <c r="U640" s="132"/>
      <c r="V640" s="132"/>
      <c r="W640" s="132"/>
      <c r="X640" s="132"/>
      <c r="Y640" s="132"/>
      <c r="Z640" s="132"/>
      <c r="AA640" s="132"/>
      <c r="AB640" s="132"/>
    </row>
    <row r="641" spans="6:28" ht="12.75">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row>
    <row r="642" spans="6:28" ht="12.75">
      <c r="F642" s="132"/>
      <c r="G642" s="132"/>
      <c r="H642" s="132"/>
      <c r="I642" s="132"/>
      <c r="J642" s="132"/>
      <c r="K642" s="132"/>
      <c r="L642" s="132"/>
      <c r="M642" s="134"/>
      <c r="N642" s="132"/>
      <c r="O642" s="132"/>
      <c r="P642" s="132"/>
      <c r="Q642" s="132"/>
      <c r="R642" s="132"/>
      <c r="S642" s="132"/>
      <c r="T642" s="132"/>
      <c r="U642" s="132"/>
      <c r="V642" s="132"/>
      <c r="W642" s="132"/>
      <c r="X642" s="132"/>
      <c r="Y642" s="132"/>
      <c r="Z642" s="132"/>
      <c r="AA642" s="132"/>
      <c r="AB642" s="132"/>
    </row>
    <row r="643" spans="6:28" ht="12.75">
      <c r="F643" s="132"/>
      <c r="G643" s="132"/>
      <c r="H643" s="132"/>
      <c r="I643" s="132"/>
      <c r="J643" s="132"/>
      <c r="K643" s="132"/>
      <c r="L643" s="47"/>
      <c r="M643" s="135"/>
      <c r="N643" s="48"/>
      <c r="O643" s="48"/>
      <c r="P643" s="48"/>
      <c r="Q643" s="48"/>
      <c r="R643" s="48"/>
      <c r="S643" s="48"/>
      <c r="T643" s="48"/>
      <c r="U643" s="48"/>
      <c r="V643" s="48"/>
      <c r="W643" s="48"/>
      <c r="X643" s="132"/>
      <c r="Y643" s="132"/>
      <c r="Z643" s="132"/>
      <c r="AA643" s="132"/>
      <c r="AB643" s="132"/>
    </row>
    <row r="644" spans="6:28" ht="12.75">
      <c r="F644" s="132"/>
      <c r="G644" s="132"/>
      <c r="H644" s="132"/>
      <c r="I644" s="132"/>
      <c r="J644" s="132"/>
      <c r="K644" s="132"/>
      <c r="L644" s="47"/>
      <c r="M644" s="134"/>
      <c r="N644" s="48"/>
      <c r="O644" s="48"/>
      <c r="P644" s="48"/>
      <c r="Q644" s="48"/>
      <c r="R644" s="48"/>
      <c r="S644" s="48"/>
      <c r="T644" s="48"/>
      <c r="U644" s="48"/>
      <c r="V644" s="48"/>
      <c r="W644" s="48"/>
      <c r="X644" s="132"/>
      <c r="Y644" s="132"/>
      <c r="Z644" s="132"/>
      <c r="AA644" s="132"/>
      <c r="AB644" s="132"/>
    </row>
    <row r="645" spans="6:28" ht="12.75">
      <c r="F645" s="132"/>
      <c r="G645" s="132"/>
      <c r="H645" s="132"/>
      <c r="I645" s="132"/>
      <c r="J645" s="132"/>
      <c r="K645" s="132"/>
      <c r="L645" s="47"/>
      <c r="M645" s="4"/>
      <c r="N645" s="4"/>
      <c r="O645" s="4"/>
      <c r="P645" s="4"/>
      <c r="Q645" s="4"/>
      <c r="R645" s="4"/>
      <c r="S645" s="4"/>
      <c r="T645" s="4"/>
      <c r="U645" s="4"/>
      <c r="V645" s="4"/>
      <c r="W645" s="4"/>
      <c r="X645" s="132"/>
      <c r="Y645" s="132"/>
      <c r="Z645" s="132"/>
      <c r="AA645" s="132"/>
      <c r="AB645" s="132"/>
    </row>
    <row r="646" spans="6:28" ht="12.75">
      <c r="F646" s="132"/>
      <c r="G646" s="132"/>
      <c r="H646" s="132"/>
      <c r="I646" s="132"/>
      <c r="J646" s="132"/>
      <c r="K646" s="132"/>
      <c r="L646" s="4"/>
      <c r="M646" s="4"/>
      <c r="N646" s="4"/>
      <c r="O646" s="4"/>
      <c r="P646" s="4"/>
      <c r="Q646" s="4"/>
      <c r="R646" s="4"/>
      <c r="S646" s="4"/>
      <c r="T646" s="4"/>
      <c r="U646" s="4"/>
      <c r="V646" s="4"/>
      <c r="W646" s="4"/>
      <c r="X646" s="132"/>
      <c r="Y646" s="132"/>
      <c r="Z646" s="132"/>
      <c r="AA646" s="132"/>
      <c r="AB646" s="132"/>
    </row>
    <row r="647" spans="6:28" ht="12.75">
      <c r="F647" s="132"/>
      <c r="G647" s="132"/>
      <c r="H647" s="132"/>
      <c r="I647" s="132"/>
      <c r="J647" s="132"/>
      <c r="K647" s="132"/>
      <c r="L647" s="4"/>
      <c r="M647" s="48"/>
      <c r="N647" s="48"/>
      <c r="O647" s="48"/>
      <c r="P647" s="48"/>
      <c r="Q647" s="48"/>
      <c r="R647" s="48"/>
      <c r="S647" s="48"/>
      <c r="T647" s="48"/>
      <c r="U647" s="48"/>
      <c r="V647" s="48"/>
      <c r="W647" s="48"/>
      <c r="X647" s="132"/>
      <c r="Y647" s="132"/>
      <c r="Z647" s="132"/>
      <c r="AA647" s="132"/>
      <c r="AB647" s="132"/>
    </row>
    <row r="648" spans="6:28" ht="12.75">
      <c r="F648" s="132"/>
      <c r="G648" s="132"/>
      <c r="H648" s="132"/>
      <c r="I648" s="132"/>
      <c r="J648" s="132"/>
      <c r="K648" s="132"/>
      <c r="L648" s="4"/>
      <c r="M648" s="48"/>
      <c r="N648" s="48"/>
      <c r="O648" s="48"/>
      <c r="P648" s="48"/>
      <c r="Q648" s="48"/>
      <c r="R648" s="48"/>
      <c r="S648" s="48"/>
      <c r="T648" s="48"/>
      <c r="U648" s="48"/>
      <c r="V648" s="48"/>
      <c r="W648" s="48"/>
      <c r="X648" s="132"/>
      <c r="Y648" s="132"/>
      <c r="Z648" s="132"/>
      <c r="AA648" s="132"/>
      <c r="AB648" s="132"/>
    </row>
    <row r="649" spans="6:28" ht="12.75">
      <c r="F649" s="132"/>
      <c r="G649" s="132"/>
      <c r="H649" s="132"/>
      <c r="I649" s="132"/>
      <c r="J649" s="132"/>
      <c r="K649" s="132"/>
      <c r="L649" s="4"/>
      <c r="M649" s="48"/>
      <c r="N649" s="48"/>
      <c r="O649" s="48"/>
      <c r="P649" s="48"/>
      <c r="Q649" s="48"/>
      <c r="R649" s="48"/>
      <c r="S649" s="48"/>
      <c r="T649" s="48"/>
      <c r="U649" s="48"/>
      <c r="V649" s="48"/>
      <c r="W649" s="48"/>
      <c r="X649" s="132"/>
      <c r="Y649" s="132"/>
      <c r="Z649" s="132"/>
      <c r="AA649" s="132"/>
      <c r="AB649" s="132"/>
    </row>
    <row r="650" spans="6:28" ht="12.75">
      <c r="F650" s="132"/>
      <c r="G650" s="132"/>
      <c r="H650" s="132"/>
      <c r="I650" s="132"/>
      <c r="J650" s="132"/>
      <c r="K650" s="132"/>
      <c r="L650" s="4"/>
      <c r="M650" s="48"/>
      <c r="N650" s="48"/>
      <c r="O650" s="48"/>
      <c r="P650" s="48"/>
      <c r="Q650" s="48"/>
      <c r="R650" s="48"/>
      <c r="S650" s="48"/>
      <c r="T650" s="48"/>
      <c r="U650" s="48"/>
      <c r="V650" s="48"/>
      <c r="W650" s="48"/>
      <c r="X650" s="132"/>
      <c r="Y650" s="132"/>
      <c r="Z650" s="132"/>
      <c r="AA650" s="132"/>
      <c r="AB650" s="132"/>
    </row>
    <row r="651" spans="6:28" ht="12.75">
      <c r="F651" s="132"/>
      <c r="G651" s="132"/>
      <c r="H651" s="132"/>
      <c r="I651" s="132"/>
      <c r="J651" s="132"/>
      <c r="K651" s="132"/>
      <c r="L651" s="4"/>
      <c r="M651" s="48"/>
      <c r="N651" s="48"/>
      <c r="O651" s="48"/>
      <c r="P651" s="48"/>
      <c r="Q651" s="48"/>
      <c r="R651" s="48"/>
      <c r="S651" s="48"/>
      <c r="T651" s="48"/>
      <c r="U651" s="48"/>
      <c r="V651" s="48"/>
      <c r="W651" s="48"/>
      <c r="X651" s="132"/>
      <c r="Y651" s="132"/>
      <c r="Z651" s="132"/>
      <c r="AA651" s="132"/>
      <c r="AB651" s="132"/>
    </row>
    <row r="652" spans="6:28" ht="12.75">
      <c r="F652" s="132"/>
      <c r="G652" s="132"/>
      <c r="H652" s="132"/>
      <c r="I652" s="132"/>
      <c r="J652" s="132"/>
      <c r="K652" s="132"/>
      <c r="L652" s="4"/>
      <c r="M652" s="48"/>
      <c r="N652" s="48"/>
      <c r="O652" s="48"/>
      <c r="P652" s="48"/>
      <c r="Q652" s="48"/>
      <c r="R652" s="48"/>
      <c r="S652" s="48"/>
      <c r="T652" s="48"/>
      <c r="U652" s="48"/>
      <c r="V652" s="48"/>
      <c r="W652" s="48"/>
      <c r="X652" s="132"/>
      <c r="Y652" s="132"/>
      <c r="Z652" s="132"/>
      <c r="AA652" s="132"/>
      <c r="AB652" s="132"/>
    </row>
    <row r="653" spans="6:28" ht="12.75">
      <c r="F653" s="132"/>
      <c r="G653" s="132"/>
      <c r="H653" s="132"/>
      <c r="I653" s="132"/>
      <c r="J653" s="132"/>
      <c r="K653" s="132"/>
      <c r="L653" s="4"/>
      <c r="M653" s="48"/>
      <c r="N653" s="48"/>
      <c r="O653" s="48"/>
      <c r="P653" s="48"/>
      <c r="Q653" s="48"/>
      <c r="R653" s="48"/>
      <c r="S653" s="48"/>
      <c r="T653" s="48"/>
      <c r="U653" s="48"/>
      <c r="V653" s="48"/>
      <c r="W653" s="48"/>
      <c r="X653" s="132"/>
      <c r="Y653" s="132"/>
      <c r="Z653" s="132"/>
      <c r="AA653" s="132"/>
      <c r="AB653" s="132"/>
    </row>
    <row r="654" spans="6:28" ht="12.75">
      <c r="F654" s="132"/>
      <c r="G654" s="132"/>
      <c r="H654" s="132"/>
      <c r="I654" s="132"/>
      <c r="J654" s="132"/>
      <c r="K654" s="132"/>
      <c r="L654" s="4"/>
      <c r="M654" s="48"/>
      <c r="N654" s="48"/>
      <c r="O654" s="48"/>
      <c r="P654" s="48"/>
      <c r="Q654" s="48"/>
      <c r="R654" s="48"/>
      <c r="S654" s="48"/>
      <c r="T654" s="48"/>
      <c r="U654" s="48"/>
      <c r="V654" s="48"/>
      <c r="W654" s="48"/>
      <c r="X654" s="132"/>
      <c r="Y654" s="132"/>
      <c r="Z654" s="132"/>
      <c r="AA654" s="132"/>
      <c r="AB654" s="132"/>
    </row>
    <row r="655" spans="6:28" ht="12.75">
      <c r="F655" s="132"/>
      <c r="G655" s="132"/>
      <c r="H655" s="132"/>
      <c r="I655" s="132"/>
      <c r="J655" s="132"/>
      <c r="K655" s="132"/>
      <c r="L655" s="4"/>
      <c r="M655" s="48"/>
      <c r="N655" s="48"/>
      <c r="O655" s="48"/>
      <c r="P655" s="48"/>
      <c r="Q655" s="48"/>
      <c r="R655" s="48"/>
      <c r="S655" s="48"/>
      <c r="T655" s="48"/>
      <c r="U655" s="48"/>
      <c r="V655" s="48"/>
      <c r="W655" s="48"/>
      <c r="X655" s="132"/>
      <c r="Y655" s="132"/>
      <c r="Z655" s="132"/>
      <c r="AA655" s="132"/>
      <c r="AB655" s="132"/>
    </row>
    <row r="656" spans="6:28" ht="12.75">
      <c r="F656" s="132"/>
      <c r="G656" s="132"/>
      <c r="H656" s="132"/>
      <c r="I656" s="132"/>
      <c r="J656" s="132"/>
      <c r="K656" s="132"/>
      <c r="L656" s="4"/>
      <c r="M656" s="48"/>
      <c r="N656" s="48"/>
      <c r="O656" s="48"/>
      <c r="P656" s="48"/>
      <c r="Q656" s="48"/>
      <c r="R656" s="48"/>
      <c r="S656" s="48"/>
      <c r="T656" s="48"/>
      <c r="U656" s="48"/>
      <c r="V656" s="48"/>
      <c r="W656" s="48"/>
      <c r="X656" s="132"/>
      <c r="Y656" s="132"/>
      <c r="Z656" s="132"/>
      <c r="AA656" s="132"/>
      <c r="AB656" s="132"/>
    </row>
    <row r="657" spans="6:28" ht="12.75">
      <c r="F657" s="132"/>
      <c r="G657" s="132"/>
      <c r="H657" s="132"/>
      <c r="I657" s="132"/>
      <c r="J657" s="132"/>
      <c r="K657" s="132"/>
      <c r="L657" s="4"/>
      <c r="M657" s="48"/>
      <c r="N657" s="48"/>
      <c r="O657" s="48"/>
      <c r="P657" s="48"/>
      <c r="Q657" s="48"/>
      <c r="R657" s="48"/>
      <c r="S657" s="48"/>
      <c r="T657" s="48"/>
      <c r="U657" s="48"/>
      <c r="V657" s="48"/>
      <c r="W657" s="48"/>
      <c r="X657" s="132"/>
      <c r="Y657" s="132"/>
      <c r="Z657" s="132"/>
      <c r="AA657" s="132"/>
      <c r="AB657" s="132"/>
    </row>
    <row r="658" spans="6:28" ht="12.75">
      <c r="F658" s="132"/>
      <c r="G658" s="132"/>
      <c r="H658" s="132"/>
      <c r="I658" s="132"/>
      <c r="J658" s="132"/>
      <c r="K658" s="132"/>
      <c r="L658" s="4"/>
      <c r="M658" s="48"/>
      <c r="N658" s="48"/>
      <c r="O658" s="48"/>
      <c r="P658" s="48"/>
      <c r="Q658" s="48"/>
      <c r="R658" s="48"/>
      <c r="S658" s="48"/>
      <c r="T658" s="48"/>
      <c r="U658" s="48"/>
      <c r="V658" s="48"/>
      <c r="W658" s="48"/>
      <c r="X658" s="132"/>
      <c r="Y658" s="132"/>
      <c r="Z658" s="132"/>
      <c r="AA658" s="132"/>
      <c r="AB658" s="132"/>
    </row>
    <row r="659" spans="6:28" ht="12.75">
      <c r="F659" s="132"/>
      <c r="G659" s="132"/>
      <c r="H659" s="132"/>
      <c r="I659" s="132"/>
      <c r="J659" s="132"/>
      <c r="K659" s="132"/>
      <c r="L659" s="4"/>
      <c r="M659" s="48"/>
      <c r="N659" s="48"/>
      <c r="O659" s="48"/>
      <c r="P659" s="48"/>
      <c r="Q659" s="48"/>
      <c r="R659" s="48"/>
      <c r="S659" s="48"/>
      <c r="T659" s="48"/>
      <c r="U659" s="48"/>
      <c r="V659" s="48"/>
      <c r="W659" s="48"/>
      <c r="X659" s="132"/>
      <c r="Y659" s="132"/>
      <c r="Z659" s="132"/>
      <c r="AA659" s="132"/>
      <c r="AB659" s="132"/>
    </row>
    <row r="660" spans="6:28" ht="12.75">
      <c r="F660" s="132"/>
      <c r="G660" s="132"/>
      <c r="H660" s="132"/>
      <c r="I660" s="132"/>
      <c r="J660" s="132"/>
      <c r="K660" s="132"/>
      <c r="L660" s="4"/>
      <c r="M660" s="48"/>
      <c r="N660" s="48"/>
      <c r="O660" s="48"/>
      <c r="P660" s="48"/>
      <c r="Q660" s="48"/>
      <c r="R660" s="48"/>
      <c r="S660" s="48"/>
      <c r="T660" s="48"/>
      <c r="U660" s="48"/>
      <c r="V660" s="48"/>
      <c r="W660" s="48"/>
      <c r="X660" s="132"/>
      <c r="Y660" s="132"/>
      <c r="Z660" s="132"/>
      <c r="AA660" s="132"/>
      <c r="AB660" s="132"/>
    </row>
    <row r="661" spans="6:28" ht="12.75">
      <c r="F661" s="132"/>
      <c r="G661" s="132"/>
      <c r="H661" s="132"/>
      <c r="I661" s="132"/>
      <c r="J661" s="132"/>
      <c r="K661" s="132"/>
      <c r="L661" s="4"/>
      <c r="M661" s="48"/>
      <c r="N661" s="48"/>
      <c r="O661" s="48"/>
      <c r="P661" s="48"/>
      <c r="Q661" s="48"/>
      <c r="R661" s="48"/>
      <c r="S661" s="48"/>
      <c r="T661" s="48"/>
      <c r="U661" s="48"/>
      <c r="V661" s="48"/>
      <c r="W661" s="48"/>
      <c r="X661" s="132"/>
      <c r="Y661" s="132"/>
      <c r="Z661" s="132"/>
      <c r="AA661" s="132"/>
      <c r="AB661" s="132"/>
    </row>
    <row r="662" spans="6:28" ht="12.75">
      <c r="F662" s="132"/>
      <c r="G662" s="132"/>
      <c r="H662" s="132"/>
      <c r="I662" s="132"/>
      <c r="J662" s="132"/>
      <c r="K662" s="132"/>
      <c r="L662" s="4"/>
      <c r="M662" s="48"/>
      <c r="N662" s="48"/>
      <c r="O662" s="48"/>
      <c r="P662" s="48"/>
      <c r="Q662" s="48"/>
      <c r="R662" s="48"/>
      <c r="S662" s="48"/>
      <c r="T662" s="48"/>
      <c r="U662" s="48"/>
      <c r="V662" s="48"/>
      <c r="W662" s="48"/>
      <c r="X662" s="132"/>
      <c r="Y662" s="132"/>
      <c r="Z662" s="132"/>
      <c r="AA662" s="132"/>
      <c r="AB662" s="132"/>
    </row>
    <row r="663" spans="6:28" ht="12.75">
      <c r="F663" s="132"/>
      <c r="G663" s="132"/>
      <c r="H663" s="132"/>
      <c r="I663" s="132"/>
      <c r="J663" s="132"/>
      <c r="K663" s="132"/>
      <c r="L663" s="4"/>
      <c r="M663" s="48"/>
      <c r="N663" s="48"/>
      <c r="O663" s="48"/>
      <c r="P663" s="48"/>
      <c r="Q663" s="48"/>
      <c r="R663" s="48"/>
      <c r="S663" s="48"/>
      <c r="T663" s="48"/>
      <c r="U663" s="48"/>
      <c r="V663" s="48"/>
      <c r="W663" s="48"/>
      <c r="X663" s="132"/>
      <c r="Y663" s="132"/>
      <c r="Z663" s="132"/>
      <c r="AA663" s="132"/>
      <c r="AB663" s="132"/>
    </row>
    <row r="664" spans="6:28" ht="12.75">
      <c r="F664" s="132"/>
      <c r="G664" s="132"/>
      <c r="H664" s="132"/>
      <c r="I664" s="132"/>
      <c r="J664" s="132"/>
      <c r="K664" s="132"/>
      <c r="L664" s="4"/>
      <c r="M664" s="48"/>
      <c r="N664" s="48"/>
      <c r="O664" s="48"/>
      <c r="P664" s="48"/>
      <c r="Q664" s="48"/>
      <c r="R664" s="48"/>
      <c r="S664" s="48"/>
      <c r="T664" s="48"/>
      <c r="U664" s="48"/>
      <c r="V664" s="48"/>
      <c r="W664" s="48"/>
      <c r="X664" s="132"/>
      <c r="Y664" s="132"/>
      <c r="Z664" s="132"/>
      <c r="AA664" s="132"/>
      <c r="AB664" s="132"/>
    </row>
    <row r="665" spans="6:28" ht="12.75">
      <c r="F665" s="132"/>
      <c r="G665" s="132"/>
      <c r="H665" s="132"/>
      <c r="I665" s="132"/>
      <c r="J665" s="132"/>
      <c r="K665" s="132"/>
      <c r="L665" s="4"/>
      <c r="M665" s="48"/>
      <c r="N665" s="48"/>
      <c r="O665" s="48"/>
      <c r="P665" s="48"/>
      <c r="Q665" s="48"/>
      <c r="R665" s="48"/>
      <c r="S665" s="48"/>
      <c r="T665" s="48"/>
      <c r="U665" s="48"/>
      <c r="V665" s="48"/>
      <c r="W665" s="48"/>
      <c r="X665" s="132"/>
      <c r="Y665" s="132"/>
      <c r="Z665" s="132"/>
      <c r="AA665" s="132"/>
      <c r="AB665" s="132"/>
    </row>
    <row r="666" spans="6:28" ht="12.75">
      <c r="F666" s="132"/>
      <c r="G666" s="132"/>
      <c r="H666" s="132"/>
      <c r="I666" s="132"/>
      <c r="J666" s="132"/>
      <c r="K666" s="132"/>
      <c r="L666" s="137"/>
      <c r="M666" s="48"/>
      <c r="N666" s="48"/>
      <c r="O666" s="48"/>
      <c r="P666" s="48"/>
      <c r="Q666" s="48"/>
      <c r="R666" s="48"/>
      <c r="S666" s="48"/>
      <c r="T666" s="48"/>
      <c r="U666" s="48"/>
      <c r="V666" s="48"/>
      <c r="W666" s="48"/>
      <c r="X666" s="132"/>
      <c r="Y666" s="132"/>
      <c r="Z666" s="132"/>
      <c r="AA666" s="132"/>
      <c r="AB666" s="132"/>
    </row>
    <row r="667" spans="6:28" ht="12.75">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row>
    <row r="668" spans="6:28" ht="12.75">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row>
    <row r="669" spans="6:28" ht="12.75">
      <c r="F669" s="132"/>
      <c r="G669" s="132"/>
      <c r="H669" s="132"/>
      <c r="I669" s="132"/>
      <c r="J669" s="132"/>
      <c r="K669" s="132"/>
      <c r="L669" s="132"/>
      <c r="M669" s="135"/>
      <c r="N669" s="48"/>
      <c r="O669" s="48"/>
      <c r="P669" s="48"/>
      <c r="Q669" s="48"/>
      <c r="R669" s="48"/>
      <c r="S669" s="48"/>
      <c r="T669" s="48"/>
      <c r="U669" s="48"/>
      <c r="V669" s="48"/>
      <c r="W669" s="48"/>
      <c r="X669" s="132"/>
      <c r="Y669" s="132"/>
      <c r="Z669" s="132"/>
      <c r="AA669" s="132"/>
      <c r="AB669" s="132"/>
    </row>
    <row r="670" spans="6:28" ht="12.75">
      <c r="F670" s="132"/>
      <c r="G670" s="132"/>
      <c r="H670" s="132"/>
      <c r="I670" s="132"/>
      <c r="J670" s="132"/>
      <c r="K670" s="132"/>
      <c r="L670" s="132"/>
      <c r="M670" s="134"/>
      <c r="N670" s="48"/>
      <c r="O670" s="48"/>
      <c r="P670" s="48"/>
      <c r="Q670" s="48"/>
      <c r="R670" s="48"/>
      <c r="S670" s="48"/>
      <c r="T670" s="48"/>
      <c r="U670" s="48"/>
      <c r="V670" s="48"/>
      <c r="W670" s="48"/>
      <c r="X670" s="132"/>
      <c r="Y670" s="132"/>
      <c r="Z670" s="132"/>
      <c r="AA670" s="132"/>
      <c r="AB670" s="132"/>
    </row>
    <row r="671" spans="6:28" ht="12.75">
      <c r="F671" s="132"/>
      <c r="G671" s="132"/>
      <c r="H671" s="132"/>
      <c r="I671" s="132"/>
      <c r="J671" s="132"/>
      <c r="K671" s="132"/>
      <c r="L671" s="132"/>
      <c r="M671" s="4"/>
      <c r="N671" s="4"/>
      <c r="O671" s="4"/>
      <c r="P671" s="4"/>
      <c r="Q671" s="4"/>
      <c r="R671" s="4"/>
      <c r="S671" s="4"/>
      <c r="T671" s="4"/>
      <c r="U671" s="4"/>
      <c r="V671" s="4"/>
      <c r="W671" s="4"/>
      <c r="X671" s="132"/>
      <c r="Y671" s="132"/>
      <c r="Z671" s="132"/>
      <c r="AA671" s="132"/>
      <c r="AB671" s="132"/>
    </row>
    <row r="672" spans="6:28" ht="12.75">
      <c r="F672" s="132"/>
      <c r="G672" s="132"/>
      <c r="H672" s="132"/>
      <c r="I672" s="132"/>
      <c r="J672" s="132"/>
      <c r="K672" s="132"/>
      <c r="L672" s="132"/>
      <c r="M672" s="4"/>
      <c r="N672" s="4"/>
      <c r="O672" s="4"/>
      <c r="P672" s="4"/>
      <c r="Q672" s="4"/>
      <c r="R672" s="4"/>
      <c r="S672" s="4"/>
      <c r="T672" s="4"/>
      <c r="U672" s="4"/>
      <c r="V672" s="4"/>
      <c r="W672" s="4"/>
      <c r="X672" s="132"/>
      <c r="Y672" s="132"/>
      <c r="Z672" s="132"/>
      <c r="AA672" s="132"/>
      <c r="AB672" s="132"/>
    </row>
    <row r="673" spans="6:28" ht="12.75">
      <c r="F673" s="132"/>
      <c r="G673" s="132"/>
      <c r="H673" s="132"/>
      <c r="I673" s="132"/>
      <c r="J673" s="132"/>
      <c r="K673" s="132"/>
      <c r="L673" s="138"/>
      <c r="M673" s="48"/>
      <c r="N673" s="48"/>
      <c r="O673" s="48"/>
      <c r="P673" s="48"/>
      <c r="Q673" s="48"/>
      <c r="R673" s="48"/>
      <c r="S673" s="48"/>
      <c r="T673" s="48"/>
      <c r="U673" s="48"/>
      <c r="V673" s="48"/>
      <c r="W673" s="48"/>
      <c r="X673" s="132"/>
      <c r="Y673" s="132"/>
      <c r="Z673" s="132"/>
      <c r="AA673" s="132"/>
      <c r="AB673" s="132"/>
    </row>
    <row r="674" spans="6:28" ht="12.75">
      <c r="F674" s="132"/>
      <c r="G674" s="132"/>
      <c r="H674" s="132"/>
      <c r="I674" s="132"/>
      <c r="J674" s="132"/>
      <c r="K674" s="132"/>
      <c r="L674" s="138"/>
      <c r="M674" s="48"/>
      <c r="N674" s="48"/>
      <c r="O674" s="48"/>
      <c r="P674" s="48"/>
      <c r="Q674" s="48"/>
      <c r="R674" s="48"/>
      <c r="S674" s="48"/>
      <c r="T674" s="48"/>
      <c r="U674" s="48"/>
      <c r="V674" s="48"/>
      <c r="W674" s="48"/>
      <c r="X674" s="132"/>
      <c r="Y674" s="132"/>
      <c r="Z674" s="132"/>
      <c r="AA674" s="132"/>
      <c r="AB674" s="132"/>
    </row>
    <row r="675" spans="6:28" ht="12.75">
      <c r="F675" s="132"/>
      <c r="G675" s="132"/>
      <c r="H675" s="132"/>
      <c r="I675" s="132"/>
      <c r="J675" s="132"/>
      <c r="K675" s="132"/>
      <c r="L675" s="132"/>
      <c r="M675" s="48"/>
      <c r="N675" s="48"/>
      <c r="O675" s="48"/>
      <c r="P675" s="48"/>
      <c r="Q675" s="48"/>
      <c r="R675" s="48"/>
      <c r="S675" s="48"/>
      <c r="T675" s="48"/>
      <c r="U675" s="48"/>
      <c r="V675" s="48"/>
      <c r="W675" s="48"/>
      <c r="X675" s="132"/>
      <c r="Y675" s="132"/>
      <c r="Z675" s="132"/>
      <c r="AA675" s="132"/>
      <c r="AB675" s="132"/>
    </row>
    <row r="676" spans="6:28" ht="12.75">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row>
    <row r="677" spans="6:28" ht="12.75">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row>
    <row r="678" spans="6:28" ht="12.75">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row>
  </sheetData>
  <sheetProtection/>
  <mergeCells count="25">
    <mergeCell ref="C2:F2"/>
    <mergeCell ref="I11:J11"/>
    <mergeCell ref="I34:J34"/>
    <mergeCell ref="I57:J57"/>
    <mergeCell ref="I80:J80"/>
    <mergeCell ref="I103:J103"/>
    <mergeCell ref="I126:J126"/>
    <mergeCell ref="I149:J149"/>
    <mergeCell ref="I172:J172"/>
    <mergeCell ref="I195:J195"/>
    <mergeCell ref="I218:J218"/>
    <mergeCell ref="I241:J241"/>
    <mergeCell ref="I264:J264"/>
    <mergeCell ref="I287:J287"/>
    <mergeCell ref="I310:J310"/>
    <mergeCell ref="I333:J333"/>
    <mergeCell ref="I356:J356"/>
    <mergeCell ref="I379:J379"/>
    <mergeCell ref="I559:J559"/>
    <mergeCell ref="I402:J402"/>
    <mergeCell ref="I425:J425"/>
    <mergeCell ref="I503:J503"/>
    <mergeCell ref="I517:J517"/>
    <mergeCell ref="I531:J531"/>
    <mergeCell ref="I545:J545"/>
  </mergeCells>
  <conditionalFormatting sqref="M30:W30 M417:W419 M413:W415 M409:W411 M405:W407 M379 M393:W395 M389:W391 M385:W387 M381:W383 M369:W371 M365:W367 M333:M354 M402:M403 M357:W363 N283:W355 M283:M285 M287:M308 M310:M331 N373:W379 M373:M377 N401:W403 N421:W442 M421:M423 M425:M442 N512:W513 M526:W528 M540:W542 M554:W556 M568:W570 M53:W54 M76:W76 M99:W100 M122:W122 M145:W145 M168:W168 M191:W192 M214:W214 M237:W238 M260:W260 M397:W399 M444:W445">
    <cfRule type="expression" priority="195" dxfId="0" stopIfTrue="1">
      <formula>M29="yes"</formula>
    </cfRule>
  </conditionalFormatting>
  <conditionalFormatting sqref="M553:W553 M517:M519 M531:M533 M545:M547 M559:M561 M24:W24 M515 N515:W519 M525:W528 N530:W533 M539:W542 N544:W547 M555:W556 N558:W561 M567:W570 M47:W47 M70:W70 M93:W93 M116:W116 M139:W139 M162:W162 M185:W185 M208:W208 M231:W231 M254:W254 M277:W277">
    <cfRule type="expression" priority="194" dxfId="0" stopIfTrue="1">
      <formula>M23="yes"</formula>
    </cfRule>
  </conditionalFormatting>
  <conditionalFormatting sqref="M454:W454">
    <cfRule type="expression" priority="192" dxfId="0" stopIfTrue="1">
      <formula>M23="yes"</formula>
    </cfRule>
    <cfRule type="expression" priority="193" dxfId="141" stopIfTrue="1">
      <formula>M24&lt;0</formula>
    </cfRule>
  </conditionalFormatting>
  <conditionalFormatting sqref="M479:W479">
    <cfRule type="expression" priority="190" dxfId="0" stopIfTrue="1">
      <formula>M29="yes"</formula>
    </cfRule>
    <cfRule type="expression" priority="191" dxfId="141" stopIfTrue="1">
      <formula>M30&lt;0</formula>
    </cfRule>
  </conditionalFormatting>
  <conditionalFormatting sqref="L449:V449">
    <cfRule type="expression" priority="189" dxfId="0" stopIfTrue="1">
      <formula>L447="yes"</formula>
    </cfRule>
  </conditionalFormatting>
  <conditionalFormatting sqref="M146:W146">
    <cfRule type="expression" priority="188" dxfId="0" stopIfTrue="1">
      <formula>M100="yes"</formula>
    </cfRule>
  </conditionalFormatting>
  <conditionalFormatting sqref="M446:W446">
    <cfRule type="expression" priority="187" dxfId="0" stopIfTrue="1">
      <formula>M237="yes"</formula>
    </cfRule>
  </conditionalFormatting>
  <conditionalFormatting sqref="M455:W455">
    <cfRule type="expression" priority="185" dxfId="0" stopIfTrue="1">
      <formula>M46="yes"</formula>
    </cfRule>
    <cfRule type="expression" priority="186" dxfId="141" stopIfTrue="1">
      <formula>M47&lt;0</formula>
    </cfRule>
  </conditionalFormatting>
  <conditionalFormatting sqref="M456:W456">
    <cfRule type="expression" priority="183" dxfId="0" stopIfTrue="1">
      <formula>M69="yes"</formula>
    </cfRule>
    <cfRule type="expression" priority="184" dxfId="141" stopIfTrue="1">
      <formula>M70&lt;0</formula>
    </cfRule>
  </conditionalFormatting>
  <conditionalFormatting sqref="M457:W457">
    <cfRule type="expression" priority="181" dxfId="0" stopIfTrue="1">
      <formula>M92="yes"</formula>
    </cfRule>
    <cfRule type="expression" priority="182" dxfId="141" stopIfTrue="1">
      <formula>M93&lt;0</formula>
    </cfRule>
  </conditionalFormatting>
  <conditionalFormatting sqref="M458:W458">
    <cfRule type="expression" priority="179" dxfId="0" stopIfTrue="1">
      <formula>M115="yes"</formula>
    </cfRule>
    <cfRule type="expression" priority="180" dxfId="141" stopIfTrue="1">
      <formula>M116&lt;0</formula>
    </cfRule>
  </conditionalFormatting>
  <conditionalFormatting sqref="M459:W459">
    <cfRule type="expression" priority="177" dxfId="0" stopIfTrue="1">
      <formula>M138="yes"</formula>
    </cfRule>
    <cfRule type="expression" priority="178" dxfId="141" stopIfTrue="1">
      <formula>M139&lt;0</formula>
    </cfRule>
  </conditionalFormatting>
  <conditionalFormatting sqref="M460:W460">
    <cfRule type="expression" priority="175" dxfId="0" stopIfTrue="1">
      <formula>M161="yes"</formula>
    </cfRule>
    <cfRule type="expression" priority="176" dxfId="141" stopIfTrue="1">
      <formula>M162&lt;0</formula>
    </cfRule>
  </conditionalFormatting>
  <conditionalFormatting sqref="M461:W461">
    <cfRule type="expression" priority="173" dxfId="0" stopIfTrue="1">
      <formula>M184="yes"</formula>
    </cfRule>
    <cfRule type="expression" priority="174" dxfId="141" stopIfTrue="1">
      <formula>M185&lt;0</formula>
    </cfRule>
  </conditionalFormatting>
  <conditionalFormatting sqref="M462:W462">
    <cfRule type="expression" priority="171" dxfId="0" stopIfTrue="1">
      <formula>M207="yes"</formula>
    </cfRule>
    <cfRule type="expression" priority="172" dxfId="141" stopIfTrue="1">
      <formula>M208&lt;0</formula>
    </cfRule>
  </conditionalFormatting>
  <conditionalFormatting sqref="M463:W463">
    <cfRule type="expression" priority="169" dxfId="0" stopIfTrue="1">
      <formula>M230="yes"</formula>
    </cfRule>
    <cfRule type="expression" priority="170" dxfId="141" stopIfTrue="1">
      <formula>M231&lt;0</formula>
    </cfRule>
  </conditionalFormatting>
  <conditionalFormatting sqref="M464:W464">
    <cfRule type="expression" priority="167" dxfId="0" stopIfTrue="1">
      <formula>M253="yes"</formula>
    </cfRule>
    <cfRule type="expression" priority="168" dxfId="141" stopIfTrue="1">
      <formula>M254&lt;0</formula>
    </cfRule>
  </conditionalFormatting>
  <conditionalFormatting sqref="M465:W465">
    <cfRule type="expression" priority="165" dxfId="0" stopIfTrue="1">
      <formula>M276="yes"</formula>
    </cfRule>
    <cfRule type="expression" priority="166" dxfId="44" stopIfTrue="1">
      <formula>M277&lt;0</formula>
    </cfRule>
  </conditionalFormatting>
  <conditionalFormatting sqref="M480:W480">
    <cfRule type="expression" priority="163" dxfId="0" stopIfTrue="1">
      <formula>M52="yes"</formula>
    </cfRule>
    <cfRule type="expression" priority="164" dxfId="141" stopIfTrue="1">
      <formula>M53&lt;0</formula>
    </cfRule>
  </conditionalFormatting>
  <conditionalFormatting sqref="M481:W481">
    <cfRule type="expression" priority="161" dxfId="0" stopIfTrue="1">
      <formula>M75="yes"</formula>
    </cfRule>
    <cfRule type="expression" priority="162" dxfId="141" stopIfTrue="1">
      <formula>M76&lt;0</formula>
    </cfRule>
  </conditionalFormatting>
  <conditionalFormatting sqref="M482:W482">
    <cfRule type="expression" priority="159" dxfId="0" stopIfTrue="1">
      <formula>M98="yes"</formula>
    </cfRule>
    <cfRule type="expression" priority="160" dxfId="141" stopIfTrue="1">
      <formula>M99&lt;0</formula>
    </cfRule>
  </conditionalFormatting>
  <conditionalFormatting sqref="M483:W483">
    <cfRule type="expression" priority="157" dxfId="0" stopIfTrue="1">
      <formula>M121="yes"</formula>
    </cfRule>
    <cfRule type="expression" priority="158" dxfId="141" stopIfTrue="1">
      <formula>M122&lt;0</formula>
    </cfRule>
  </conditionalFormatting>
  <conditionalFormatting sqref="M484:W484">
    <cfRule type="expression" priority="155" dxfId="0" stopIfTrue="1">
      <formula>M144="yes"</formula>
    </cfRule>
    <cfRule type="expression" priority="156" dxfId="141" stopIfTrue="1">
      <formula>M145&lt;0</formula>
    </cfRule>
  </conditionalFormatting>
  <conditionalFormatting sqref="M485:W485">
    <cfRule type="expression" priority="153" dxfId="0" stopIfTrue="1">
      <formula>M167="yes"</formula>
    </cfRule>
    <cfRule type="expression" priority="154" dxfId="141" stopIfTrue="1">
      <formula>M168&lt;0</formula>
    </cfRule>
  </conditionalFormatting>
  <conditionalFormatting sqref="M486:W486">
    <cfRule type="expression" priority="151" dxfId="0" stopIfTrue="1">
      <formula>M190="yes"</formula>
    </cfRule>
    <cfRule type="expression" priority="152" dxfId="141" stopIfTrue="1">
      <formula>M191&lt;0</formula>
    </cfRule>
  </conditionalFormatting>
  <conditionalFormatting sqref="M487:W487">
    <cfRule type="expression" priority="149" dxfId="0" stopIfTrue="1">
      <formula>M213="yes"</formula>
    </cfRule>
    <cfRule type="expression" priority="150" dxfId="141" stopIfTrue="1">
      <formula>M214&lt;0</formula>
    </cfRule>
  </conditionalFormatting>
  <conditionalFormatting sqref="M488:W488">
    <cfRule type="expression" priority="147" dxfId="0" stopIfTrue="1">
      <formula>M236="yes"</formula>
    </cfRule>
    <cfRule type="expression" priority="148" dxfId="141" stopIfTrue="1">
      <formula>M237&lt;0</formula>
    </cfRule>
  </conditionalFormatting>
  <conditionalFormatting sqref="M489:W489">
    <cfRule type="expression" priority="145" dxfId="0" stopIfTrue="1">
      <formula>M259="yes"</formula>
    </cfRule>
    <cfRule type="expression" priority="146" dxfId="141" stopIfTrue="1">
      <formula>M260&lt;0</formula>
    </cfRule>
  </conditionalFormatting>
  <conditionalFormatting sqref="M490:W490">
    <cfRule type="expression" priority="143" dxfId="0" stopIfTrue="1">
      <formula>M282="yes"</formula>
    </cfRule>
    <cfRule type="expression" priority="144" dxfId="141" stopIfTrue="1">
      <formula>M283&lt;0</formula>
    </cfRule>
  </conditionalFormatting>
  <conditionalFormatting sqref="M579:W579 M627:W627 M637:W637 M675:W675 M498:W498 M473:W473">
    <cfRule type="expression" priority="142" dxfId="0" stopIfTrue="1">
      <formula>M473&gt;0</formula>
    </cfRule>
  </conditionalFormatting>
  <conditionalFormatting sqref="M474:W474">
    <cfRule type="expression" priority="141" dxfId="0" stopIfTrue="1">
      <formula>#REF!="yes"</formula>
    </cfRule>
  </conditionalFormatting>
  <conditionalFormatting sqref="M632:W632 M605:W605 N573:W574 M573 M643 N643:W644 N669:W670 M669 M475 M450 N450:W451 N475:W476">
    <cfRule type="expression" priority="140" dxfId="0" stopIfTrue="1">
      <formula>#REF!="yes"</formula>
    </cfRule>
  </conditionalFormatting>
  <conditionalFormatting sqref="L447:V447 M513:W513 M527:W527 M541:W541 M555:W555 M569:W569">
    <cfRule type="expression" priority="139" dxfId="0" stopIfTrue="1">
      <formula>#REF!="yes"</formula>
    </cfRule>
  </conditionalFormatting>
  <conditionalFormatting sqref="L571:V571 L448:V448 L499:V499">
    <cfRule type="expression" priority="138" dxfId="0" stopIfTrue="1">
      <formula>#REF!="yes"</formula>
    </cfRule>
  </conditionalFormatting>
  <conditionalFormatting sqref="M444:W444">
    <cfRule type="expression" priority="137" dxfId="0" stopIfTrue="1">
      <formula>M283="yes"</formula>
    </cfRule>
  </conditionalFormatting>
  <conditionalFormatting sqref="M420:W420">
    <cfRule type="expression" priority="136" dxfId="0" stopIfTrue="1">
      <formula>M283="yes"</formula>
    </cfRule>
  </conditionalFormatting>
  <conditionalFormatting sqref="M416:W416">
    <cfRule type="expression" priority="135" dxfId="0" stopIfTrue="1">
      <formula>M283="yes"</formula>
    </cfRule>
  </conditionalFormatting>
  <conditionalFormatting sqref="M412:W412">
    <cfRule type="expression" priority="134" dxfId="0" stopIfTrue="1">
      <formula>M283="yes"</formula>
    </cfRule>
  </conditionalFormatting>
  <conditionalFormatting sqref="M408:W408">
    <cfRule type="expression" priority="133" dxfId="0" stopIfTrue="1">
      <formula>M283="yes"</formula>
    </cfRule>
  </conditionalFormatting>
  <conditionalFormatting sqref="M404:W404">
    <cfRule type="expression" priority="132" dxfId="0" stopIfTrue="1">
      <formula>M283="yes"</formula>
    </cfRule>
  </conditionalFormatting>
  <conditionalFormatting sqref="M400:W400">
    <cfRule type="expression" priority="131" dxfId="0" stopIfTrue="1">
      <formula>M283="yes"</formula>
    </cfRule>
  </conditionalFormatting>
  <conditionalFormatting sqref="M396:W396">
    <cfRule type="expression" priority="130" dxfId="0" stopIfTrue="1">
      <formula>M283="yes"</formula>
    </cfRule>
  </conditionalFormatting>
  <conditionalFormatting sqref="M392:W392">
    <cfRule type="expression" priority="129" dxfId="0" stopIfTrue="1">
      <formula>M283="yes"</formula>
    </cfRule>
  </conditionalFormatting>
  <conditionalFormatting sqref="M388:W388">
    <cfRule type="expression" priority="128" dxfId="0" stopIfTrue="1">
      <formula>M283="yes"</formula>
    </cfRule>
  </conditionalFormatting>
  <conditionalFormatting sqref="M384:W384">
    <cfRule type="expression" priority="127" dxfId="0" stopIfTrue="1">
      <formula>M283="yes"</formula>
    </cfRule>
  </conditionalFormatting>
  <conditionalFormatting sqref="M380:W380">
    <cfRule type="expression" priority="126" dxfId="0" stopIfTrue="1">
      <formula>M283="yes"</formula>
    </cfRule>
  </conditionalFormatting>
  <conditionalFormatting sqref="M376:W376">
    <cfRule type="expression" priority="125" dxfId="0" stopIfTrue="1">
      <formula>M283="yes"</formula>
    </cfRule>
  </conditionalFormatting>
  <conditionalFormatting sqref="M372:W372">
    <cfRule type="expression" priority="124" dxfId="0" stopIfTrue="1">
      <formula>M283="yes"</formula>
    </cfRule>
  </conditionalFormatting>
  <conditionalFormatting sqref="M368:W368">
    <cfRule type="expression" priority="123" dxfId="0" stopIfTrue="1">
      <formula>M283="yes"</formula>
    </cfRule>
  </conditionalFormatting>
  <conditionalFormatting sqref="M364:W364">
    <cfRule type="expression" priority="122" dxfId="0" stopIfTrue="1">
      <formula>M283="yes"</formula>
    </cfRule>
  </conditionalFormatting>
  <conditionalFormatting sqref="M360:W360">
    <cfRule type="expression" priority="121" dxfId="0" stopIfTrue="1">
      <formula>M283="yes"</formula>
    </cfRule>
  </conditionalFormatting>
  <conditionalFormatting sqref="M356:W356">
    <cfRule type="expression" priority="120" dxfId="0" stopIfTrue="1">
      <formula>M283="yes"</formula>
    </cfRule>
  </conditionalFormatting>
  <conditionalFormatting sqref="M300:W300 M323:W323 M346:W346 M369:W369 M392:W392 M415:W415">
    <cfRule type="expression" priority="119" dxfId="0" stopIfTrue="1">
      <formula>M299="yes"</formula>
    </cfRule>
  </conditionalFormatting>
  <conditionalFormatting sqref="M443:W443">
    <cfRule type="expression" priority="118" dxfId="0" stopIfTrue="1">
      <formula>M422="yes"</formula>
    </cfRule>
  </conditionalFormatting>
  <conditionalFormatting sqref="M438:W438">
    <cfRule type="expression" priority="117" dxfId="0" stopIfTrue="1">
      <formula>M422="yes"</formula>
    </cfRule>
  </conditionalFormatting>
  <conditionalFormatting sqref="M433:W433">
    <cfRule type="expression" priority="116" dxfId="0" stopIfTrue="1">
      <formula>M422="yes"</formula>
    </cfRule>
  </conditionalFormatting>
  <conditionalFormatting sqref="M428:W428">
    <cfRule type="expression" priority="115" dxfId="0" stopIfTrue="1">
      <formula>M422="yes"</formula>
    </cfRule>
  </conditionalFormatting>
  <conditionalFormatting sqref="M443:W443">
    <cfRule type="expression" priority="114" dxfId="0" stopIfTrue="1">
      <formula>M306="yes"</formula>
    </cfRule>
  </conditionalFormatting>
  <conditionalFormatting sqref="M439:W439">
    <cfRule type="expression" priority="113" dxfId="0" stopIfTrue="1">
      <formula>M306="yes"</formula>
    </cfRule>
  </conditionalFormatting>
  <conditionalFormatting sqref="M435:W435">
    <cfRule type="expression" priority="112" dxfId="0" stopIfTrue="1">
      <formula>M306="yes"</formula>
    </cfRule>
  </conditionalFormatting>
  <conditionalFormatting sqref="M431:W431">
    <cfRule type="expression" priority="111" dxfId="0" stopIfTrue="1">
      <formula>M306="yes"</formula>
    </cfRule>
  </conditionalFormatting>
  <conditionalFormatting sqref="M427:W427">
    <cfRule type="expression" priority="110" dxfId="0" stopIfTrue="1">
      <formula>M306="yes"</formula>
    </cfRule>
  </conditionalFormatting>
  <conditionalFormatting sqref="M423:W423">
    <cfRule type="expression" priority="109" dxfId="0" stopIfTrue="1">
      <formula>M306="yes"</formula>
    </cfRule>
  </conditionalFormatting>
  <conditionalFormatting sqref="M438:W438">
    <cfRule type="expression" priority="108" dxfId="0" stopIfTrue="1">
      <formula>M437="yes"</formula>
    </cfRule>
  </conditionalFormatting>
  <conditionalFormatting sqref="M466">
    <cfRule type="expression" priority="106" dxfId="43" stopIfTrue="1">
      <formula>M299="yes"</formula>
    </cfRule>
    <cfRule type="expression" priority="107" dxfId="44" stopIfTrue="1">
      <formula>M300&lt;0</formula>
    </cfRule>
  </conditionalFormatting>
  <conditionalFormatting sqref="N466:W466">
    <cfRule type="expression" priority="104" dxfId="43" stopIfTrue="1">
      <formula>N299="yes"</formula>
    </cfRule>
    <cfRule type="expression" priority="105" dxfId="102" stopIfTrue="1">
      <formula>N300&lt;0</formula>
    </cfRule>
  </conditionalFormatting>
  <conditionalFormatting sqref="N466:W466">
    <cfRule type="expression" priority="102" dxfId="43" stopIfTrue="1">
      <formula>N299="yes"</formula>
    </cfRule>
    <cfRule type="expression" priority="103" dxfId="44" stopIfTrue="1">
      <formula>N300&lt;0</formula>
    </cfRule>
  </conditionalFormatting>
  <conditionalFormatting sqref="M467">
    <cfRule type="expression" priority="100" dxfId="43" stopIfTrue="1">
      <formula>M322="yes"</formula>
    </cfRule>
    <cfRule type="expression" priority="101" dxfId="44" stopIfTrue="1">
      <formula>M323&lt;0</formula>
    </cfRule>
  </conditionalFormatting>
  <conditionalFormatting sqref="N467:W467">
    <cfRule type="expression" priority="98" dxfId="43" stopIfTrue="1">
      <formula>317="yes"</formula>
    </cfRule>
    <cfRule type="expression" priority="99" dxfId="44" stopIfTrue="1">
      <formula>N323&lt;0</formula>
    </cfRule>
  </conditionalFormatting>
  <conditionalFormatting sqref="N467:W467">
    <cfRule type="expression" priority="96" dxfId="43" stopIfTrue="1">
      <formula>N322="yes"</formula>
    </cfRule>
    <cfRule type="expression" priority="97" dxfId="44" stopIfTrue="1">
      <formula>N323&lt;0</formula>
    </cfRule>
  </conditionalFormatting>
  <conditionalFormatting sqref="M468">
    <cfRule type="expression" priority="94" dxfId="43" stopIfTrue="1">
      <formula>M345="yes"</formula>
    </cfRule>
    <cfRule type="expression" priority="95" dxfId="44" stopIfTrue="1">
      <formula>M346&lt;0</formula>
    </cfRule>
  </conditionalFormatting>
  <conditionalFormatting sqref="N468:W468">
    <cfRule type="expression" priority="92" dxfId="43" stopIfTrue="1">
      <formula>N345="yes"</formula>
    </cfRule>
    <cfRule type="expression" priority="93" dxfId="44" stopIfTrue="1">
      <formula>N346&lt;0</formula>
    </cfRule>
  </conditionalFormatting>
  <conditionalFormatting sqref="M469">
    <cfRule type="expression" priority="90" dxfId="43" stopIfTrue="1">
      <formula>M368="yes"</formula>
    </cfRule>
    <cfRule type="expression" priority="91" dxfId="44" stopIfTrue="1">
      <formula>M369&lt;0</formula>
    </cfRule>
  </conditionalFormatting>
  <conditionalFormatting sqref="N469:W469">
    <cfRule type="expression" priority="88" dxfId="43" stopIfTrue="1">
      <formula>N368="yes"</formula>
    </cfRule>
    <cfRule type="expression" priority="89" dxfId="44" stopIfTrue="1">
      <formula>N369&lt;0</formula>
    </cfRule>
  </conditionalFormatting>
  <conditionalFormatting sqref="M470">
    <cfRule type="expression" priority="86" dxfId="43" stopIfTrue="1">
      <formula>M391="yes"</formula>
    </cfRule>
    <cfRule type="expression" priority="87" dxfId="44" stopIfTrue="1">
      <formula>M392&lt;0</formula>
    </cfRule>
  </conditionalFormatting>
  <conditionalFormatting sqref="N470:W470">
    <cfRule type="expression" priority="84" dxfId="43" stopIfTrue="1">
      <formula>N391="yes"</formula>
    </cfRule>
    <cfRule type="expression" priority="85" dxfId="44" stopIfTrue="1">
      <formula>N392&lt;0</formula>
    </cfRule>
  </conditionalFormatting>
  <conditionalFormatting sqref="M471">
    <cfRule type="expression" priority="82" dxfId="43" stopIfTrue="1">
      <formula>M414="yes"</formula>
    </cfRule>
    <cfRule type="expression" priority="83" dxfId="44" stopIfTrue="1">
      <formula>M415&lt;0</formula>
    </cfRule>
  </conditionalFormatting>
  <conditionalFormatting sqref="N471:W471">
    <cfRule type="expression" priority="80" dxfId="43" stopIfTrue="1">
      <formula>N414="yes"</formula>
    </cfRule>
    <cfRule type="expression" priority="81" dxfId="44" stopIfTrue="1">
      <formula>N415&lt;0</formula>
    </cfRule>
  </conditionalFormatting>
  <conditionalFormatting sqref="M472">
    <cfRule type="expression" priority="78" dxfId="43" stopIfTrue="1">
      <formula>M437="yes"</formula>
    </cfRule>
    <cfRule type="expression" priority="79" dxfId="44" stopIfTrue="1">
      <formula>M438&lt;0</formula>
    </cfRule>
  </conditionalFormatting>
  <conditionalFormatting sqref="N472:W472">
    <cfRule type="expression" priority="76" dxfId="43" stopIfTrue="1">
      <formula>N437="yes"</formula>
    </cfRule>
    <cfRule type="expression" priority="77" dxfId="44" stopIfTrue="1">
      <formula>N438&lt;0</formula>
    </cfRule>
  </conditionalFormatting>
  <conditionalFormatting sqref="M491:W491">
    <cfRule type="expression" priority="74" dxfId="43" stopIfTrue="1">
      <formula>M305="yes"</formula>
    </cfRule>
    <cfRule type="expression" priority="75" dxfId="44" stopIfTrue="1">
      <formula>M306&lt;0</formula>
    </cfRule>
  </conditionalFormatting>
  <conditionalFormatting sqref="N491:W491">
    <cfRule type="expression" priority="72" dxfId="43" stopIfTrue="1">
      <formula>N305="yes"</formula>
    </cfRule>
    <cfRule type="expression" priority="73" dxfId="44" stopIfTrue="1">
      <formula>N306&lt;0</formula>
    </cfRule>
  </conditionalFormatting>
  <conditionalFormatting sqref="M492">
    <cfRule type="expression" priority="70" dxfId="43" stopIfTrue="1">
      <formula>M328="yes"</formula>
    </cfRule>
    <cfRule type="expression" priority="71" dxfId="44" stopIfTrue="1">
      <formula>M329&lt;0</formula>
    </cfRule>
  </conditionalFormatting>
  <conditionalFormatting sqref="N492:W492">
    <cfRule type="expression" priority="68" dxfId="43" stopIfTrue="1">
      <formula>N328="yes"</formula>
    </cfRule>
    <cfRule type="expression" priority="69" dxfId="44" stopIfTrue="1">
      <formula>N329&lt;0</formula>
    </cfRule>
  </conditionalFormatting>
  <conditionalFormatting sqref="M493">
    <cfRule type="expression" priority="66" dxfId="43" stopIfTrue="1">
      <formula>M351="yes"</formula>
    </cfRule>
    <cfRule type="expression" priority="67" dxfId="44" stopIfTrue="1">
      <formula>M352&lt;0</formula>
    </cfRule>
  </conditionalFormatting>
  <conditionalFormatting sqref="N493:W493">
    <cfRule type="expression" priority="64" dxfId="43" stopIfTrue="1">
      <formula>N351="yes"</formula>
    </cfRule>
    <cfRule type="expression" priority="65" dxfId="44" stopIfTrue="1">
      <formula>N352&lt;0</formula>
    </cfRule>
  </conditionalFormatting>
  <conditionalFormatting sqref="M494">
    <cfRule type="expression" priority="62" dxfId="43" stopIfTrue="1">
      <formula>M374="yes"</formula>
    </cfRule>
    <cfRule type="expression" priority="63" dxfId="44" stopIfTrue="1">
      <formula>M375&lt;0</formula>
    </cfRule>
  </conditionalFormatting>
  <conditionalFormatting sqref="N494:W494">
    <cfRule type="expression" priority="60" dxfId="43" stopIfTrue="1">
      <formula>N374="yes"</formula>
    </cfRule>
    <cfRule type="expression" priority="61" dxfId="44" stopIfTrue="1">
      <formula>N375&lt;0</formula>
    </cfRule>
  </conditionalFormatting>
  <conditionalFormatting sqref="M495">
    <cfRule type="expression" priority="58" dxfId="43" stopIfTrue="1">
      <formula>M397="yes"</formula>
    </cfRule>
    <cfRule type="expression" priority="59" dxfId="46" stopIfTrue="1">
      <formula>M398&lt;0</formula>
    </cfRule>
  </conditionalFormatting>
  <conditionalFormatting sqref="N495:W495">
    <cfRule type="expression" priority="56" dxfId="43" stopIfTrue="1">
      <formula>N397="yes"</formula>
    </cfRule>
    <cfRule type="expression" priority="57" dxfId="46" stopIfTrue="1">
      <formula>N398&lt;0</formula>
    </cfRule>
  </conditionalFormatting>
  <conditionalFormatting sqref="M496">
    <cfRule type="expression" priority="54" dxfId="43" stopIfTrue="1">
      <formula>M420="yes"</formula>
    </cfRule>
    <cfRule type="expression" priority="55" dxfId="46" stopIfTrue="1">
      <formula>M421&lt;0</formula>
    </cfRule>
  </conditionalFormatting>
  <conditionalFormatting sqref="M497">
    <cfRule type="expression" priority="52" dxfId="43" stopIfTrue="1">
      <formula>M443="yes"</formula>
    </cfRule>
    <cfRule type="expression" priority="53" dxfId="46" stopIfTrue="1">
      <formula>M444&lt;0</formula>
    </cfRule>
  </conditionalFormatting>
  <conditionalFormatting sqref="N496:W496">
    <cfRule type="expression" priority="50" dxfId="43" stopIfTrue="1">
      <formula>N420="yes"</formula>
    </cfRule>
    <cfRule type="expression" priority="51" dxfId="46" stopIfTrue="1">
      <formula>N421&lt;0</formula>
    </cfRule>
  </conditionalFormatting>
  <conditionalFormatting sqref="N497:W497">
    <cfRule type="expression" priority="48" dxfId="43" stopIfTrue="1">
      <formula>N443="yes"</formula>
    </cfRule>
    <cfRule type="expression" priority="49" dxfId="46" stopIfTrue="1">
      <formula>N444&lt;0</formula>
    </cfRule>
  </conditionalFormatting>
  <conditionalFormatting sqref="N554:W554">
    <cfRule type="expression" priority="47" dxfId="0" stopIfTrue="1">
      <formula>#REF!="yes"</formula>
    </cfRule>
  </conditionalFormatting>
  <conditionalFormatting sqref="E475">
    <cfRule type="expression" priority="44" dxfId="44" stopIfTrue="1">
      <formula>E475=3</formula>
    </cfRule>
    <cfRule type="expression" priority="45" dxfId="43" stopIfTrue="1">
      <formula>E475=2</formula>
    </cfRule>
    <cfRule type="expression" priority="46" dxfId="42" stopIfTrue="1">
      <formula>E475=1</formula>
    </cfRule>
  </conditionalFormatting>
  <conditionalFormatting sqref="M300:W300">
    <cfRule type="expression" priority="43" dxfId="0" stopIfTrue="1">
      <formula>M299="yes"</formula>
    </cfRule>
  </conditionalFormatting>
  <conditionalFormatting sqref="M323:W323">
    <cfRule type="expression" priority="42" dxfId="0" stopIfTrue="1">
      <formula>M322="yes"</formula>
    </cfRule>
  </conditionalFormatting>
  <conditionalFormatting sqref="M346:W346">
    <cfRule type="expression" priority="41" dxfId="0" stopIfTrue="1">
      <formula>M345="yes"</formula>
    </cfRule>
  </conditionalFormatting>
  <conditionalFormatting sqref="M369:W369">
    <cfRule type="expression" priority="40" dxfId="0" stopIfTrue="1">
      <formula>M368="yes"</formula>
    </cfRule>
  </conditionalFormatting>
  <conditionalFormatting sqref="M392:W392">
    <cfRule type="expression" priority="39" dxfId="0" stopIfTrue="1">
      <formula>M391="yes"</formula>
    </cfRule>
  </conditionalFormatting>
  <conditionalFormatting sqref="M415:W415">
    <cfRule type="expression" priority="38" dxfId="0" stopIfTrue="1">
      <formula>M414="yes"</formula>
    </cfRule>
  </conditionalFormatting>
  <conditionalFormatting sqref="M438:W438">
    <cfRule type="expression" priority="37" dxfId="0" stopIfTrue="1">
      <formula>M437="yes"</formula>
    </cfRule>
  </conditionalFormatting>
  <conditionalFormatting sqref="M513:W513">
    <cfRule type="expression" priority="36" dxfId="0" stopIfTrue="1">
      <formula>M384="yes"</formula>
    </cfRule>
  </conditionalFormatting>
  <conditionalFormatting sqref="M527:W527">
    <cfRule type="expression" priority="35" dxfId="0" stopIfTrue="1">
      <formula>M401="yes"</formula>
    </cfRule>
  </conditionalFormatting>
  <conditionalFormatting sqref="M541:W541">
    <cfRule type="expression" priority="34" dxfId="0" stopIfTrue="1">
      <formula>M418="yes"</formula>
    </cfRule>
  </conditionalFormatting>
  <conditionalFormatting sqref="M555:W555">
    <cfRule type="expression" priority="33" dxfId="0" stopIfTrue="1">
      <formula>M435="yes"</formula>
    </cfRule>
  </conditionalFormatting>
  <conditionalFormatting sqref="M569:W569">
    <cfRule type="expression" priority="32" dxfId="0" stopIfTrue="1">
      <formula>M452="yes"</formula>
    </cfRule>
  </conditionalFormatting>
  <conditionalFormatting sqref="M300:W300">
    <cfRule type="expression" priority="31" dxfId="0" stopIfTrue="1">
      <formula>M299="yes"</formula>
    </cfRule>
  </conditionalFormatting>
  <conditionalFormatting sqref="M323:W323">
    <cfRule type="expression" priority="30" dxfId="0" stopIfTrue="1">
      <formula>M322="yes"</formula>
    </cfRule>
  </conditionalFormatting>
  <conditionalFormatting sqref="M346:W346">
    <cfRule type="expression" priority="29" dxfId="0" stopIfTrue="1">
      <formula>M345="yes"</formula>
    </cfRule>
  </conditionalFormatting>
  <conditionalFormatting sqref="M369:W369">
    <cfRule type="expression" priority="28" dxfId="0" stopIfTrue="1">
      <formula>M368="yes"</formula>
    </cfRule>
  </conditionalFormatting>
  <conditionalFormatting sqref="M392:W392">
    <cfRule type="expression" priority="27" dxfId="0" stopIfTrue="1">
      <formula>M391="yes"</formula>
    </cfRule>
  </conditionalFormatting>
  <conditionalFormatting sqref="M415:W415">
    <cfRule type="expression" priority="26" dxfId="0" stopIfTrue="1">
      <formula>M414="yes"</formula>
    </cfRule>
  </conditionalFormatting>
  <conditionalFormatting sqref="M438:W438">
    <cfRule type="expression" priority="25" dxfId="0" stopIfTrue="1">
      <formula>M437="yes"</formula>
    </cfRule>
  </conditionalFormatting>
  <conditionalFormatting sqref="M514">
    <cfRule type="expression" priority="24" dxfId="0" stopIfTrue="1">
      <formula>M512="yes"</formula>
    </cfRule>
  </conditionalFormatting>
  <conditionalFormatting sqref="M554">
    <cfRule type="expression" priority="23" dxfId="0" stopIfTrue="1">
      <formula>M512="yes"</formula>
    </cfRule>
  </conditionalFormatting>
  <conditionalFormatting sqref="M512:W512">
    <cfRule type="expression" priority="21" dxfId="0" stopIfTrue="1">
      <formula>M500="yes"</formula>
    </cfRule>
  </conditionalFormatting>
  <conditionalFormatting sqref="M528">
    <cfRule type="expression" priority="20" dxfId="0" stopIfTrue="1">
      <formula>M527="yes"</formula>
    </cfRule>
  </conditionalFormatting>
  <conditionalFormatting sqref="M527:W527">
    <cfRule type="expression" priority="19" dxfId="0" stopIfTrue="1">
      <formula>M401="yes"</formula>
    </cfRule>
  </conditionalFormatting>
  <conditionalFormatting sqref="M526:W526">
    <cfRule type="expression" priority="18" dxfId="0" stopIfTrue="1">
      <formula>M514="yes"</formula>
    </cfRule>
  </conditionalFormatting>
  <conditionalFormatting sqref="M542">
    <cfRule type="expression" priority="17" dxfId="0" stopIfTrue="1">
      <formula>M541="yes"</formula>
    </cfRule>
  </conditionalFormatting>
  <conditionalFormatting sqref="M541:W541">
    <cfRule type="expression" priority="16" dxfId="0" stopIfTrue="1">
      <formula>M418="yes"</formula>
    </cfRule>
  </conditionalFormatting>
  <conditionalFormatting sqref="M540:W540 M554:W554 M568:W568">
    <cfRule type="expression" priority="15" dxfId="0" stopIfTrue="1">
      <formula>#REF!="yes"</formula>
    </cfRule>
  </conditionalFormatting>
  <conditionalFormatting sqref="M556">
    <cfRule type="expression" priority="14" dxfId="0" stopIfTrue="1">
      <formula>M555="yes"</formula>
    </cfRule>
  </conditionalFormatting>
  <conditionalFormatting sqref="M555:W555">
    <cfRule type="expression" priority="13" dxfId="0" stopIfTrue="1">
      <formula>M435="yes"</formula>
    </cfRule>
  </conditionalFormatting>
  <conditionalFormatting sqref="M570">
    <cfRule type="expression" priority="12" dxfId="0" stopIfTrue="1">
      <formula>M569="yes"</formula>
    </cfRule>
  </conditionalFormatting>
  <conditionalFormatting sqref="M569:W569">
    <cfRule type="expression" priority="11" dxfId="0" stopIfTrue="1">
      <formula>M452="yes"</formula>
    </cfRule>
  </conditionalFormatting>
  <conditionalFormatting sqref="M557:W557 M543:W543 M529:W529 N514:W514">
    <cfRule type="expression" priority="10" dxfId="0" stopIfTrue="1">
      <formula>#REF!="yes"</formula>
    </cfRule>
  </conditionalFormatting>
  <conditionalFormatting sqref="M568:W568 M554:W554 M540:W540 M526:W526 M512:W512">
    <cfRule type="expression" priority="9" dxfId="0" stopIfTrue="1">
      <formula>#REF!="yes"</formula>
    </cfRule>
  </conditionalFormatting>
  <conditionalFormatting sqref="M568:W568 M554:W554 M540:W540 M526:W526 M512:W512">
    <cfRule type="expression" priority="8" dxfId="0" stopIfTrue="1">
      <formula>#REF!="yes"</formula>
    </cfRule>
  </conditionalFormatting>
  <conditionalFormatting sqref="M300:W300">
    <cfRule type="expression" priority="7" dxfId="0" stopIfTrue="1">
      <formula>M299="yes"</formula>
    </cfRule>
  </conditionalFormatting>
  <conditionalFormatting sqref="M323:W323">
    <cfRule type="expression" priority="6" dxfId="0" stopIfTrue="1">
      <formula>M322="yes"</formula>
    </cfRule>
  </conditionalFormatting>
  <conditionalFormatting sqref="M346:W346">
    <cfRule type="expression" priority="5" dxfId="0" stopIfTrue="1">
      <formula>M345="yes"</formula>
    </cfRule>
  </conditionalFormatting>
  <conditionalFormatting sqref="M369:W369">
    <cfRule type="expression" priority="4" dxfId="0" stopIfTrue="1">
      <formula>M368="yes"</formula>
    </cfRule>
  </conditionalFormatting>
  <conditionalFormatting sqref="M392:W392">
    <cfRule type="expression" priority="3" dxfId="0" stopIfTrue="1">
      <formula>M391="yes"</formula>
    </cfRule>
  </conditionalFormatting>
  <conditionalFormatting sqref="M415:W415">
    <cfRule type="expression" priority="2" dxfId="0" stopIfTrue="1">
      <formula>M414="yes"</formula>
    </cfRule>
  </conditionalFormatting>
  <conditionalFormatting sqref="M438:W438">
    <cfRule type="expression" priority="1" dxfId="0" stopIfTrue="1">
      <formula>M437="yes"</formula>
    </cfRule>
  </conditionalFormatting>
  <printOptions/>
  <pageMargins left="0" right="0" top="0" bottom="0" header="0.5" footer="0.5"/>
  <pageSetup fitToHeight="1" fitToWidth="1" horizontalDpi="600" verticalDpi="600" orientation="landscape" scale="61" r:id="rId4"/>
  <drawing r:id="rId3"/>
  <legacyDrawing r:id="rId2"/>
</worksheet>
</file>

<file path=xl/worksheets/sheet4.xml><?xml version="1.0" encoding="utf-8"?>
<worksheet xmlns="http://schemas.openxmlformats.org/spreadsheetml/2006/main" xmlns:r="http://schemas.openxmlformats.org/officeDocument/2006/relationships">
  <dimension ref="B2:W11"/>
  <sheetViews>
    <sheetView zoomScalePageLayoutView="0" workbookViewId="0" topLeftCell="A1">
      <selection activeCell="K27" sqref="K27"/>
    </sheetView>
  </sheetViews>
  <sheetFormatPr defaultColWidth="9.140625" defaultRowHeight="12.75"/>
  <cols>
    <col min="2" max="2" width="9.57421875" style="0" bestFit="1" customWidth="1"/>
  </cols>
  <sheetData>
    <row r="2" spans="22:23" ht="13.5" thickBot="1">
      <c r="V2" s="194" t="s">
        <v>134</v>
      </c>
      <c r="W2" s="194" t="s">
        <v>135</v>
      </c>
    </row>
    <row r="3" spans="2:23" ht="13.5" thickBot="1">
      <c r="B3" s="199" t="s">
        <v>93</v>
      </c>
      <c r="C3" s="200"/>
      <c r="E3" s="201" t="s">
        <v>100</v>
      </c>
      <c r="F3" s="202"/>
      <c r="G3" s="202"/>
      <c r="H3" s="203"/>
      <c r="U3" s="195" t="s">
        <v>137</v>
      </c>
      <c r="V3" s="196">
        <f>B5</f>
        <v>1.96</v>
      </c>
      <c r="W3" s="196">
        <f>C5</f>
        <v>15</v>
      </c>
    </row>
    <row r="4" spans="2:23" ht="13.5" thickBot="1">
      <c r="B4" s="157" t="s">
        <v>94</v>
      </c>
      <c r="C4" s="158" t="s">
        <v>95</v>
      </c>
      <c r="U4" s="195" t="s">
        <v>137</v>
      </c>
      <c r="V4" s="196">
        <f>B7</f>
        <v>2.02</v>
      </c>
      <c r="W4" s="196">
        <f>C7</f>
        <v>15.5</v>
      </c>
    </row>
    <row r="5" spans="2:23" ht="12.75">
      <c r="B5" s="159">
        <v>1.96</v>
      </c>
      <c r="C5" s="160">
        <v>15</v>
      </c>
      <c r="U5" s="195" t="s">
        <v>138</v>
      </c>
      <c r="V5" s="196">
        <v>2</v>
      </c>
      <c r="W5" s="194" t="s">
        <v>96</v>
      </c>
    </row>
    <row r="6" spans="2:21" ht="12.75">
      <c r="B6" s="161">
        <v>2</v>
      </c>
      <c r="C6" s="168" t="s">
        <v>96</v>
      </c>
      <c r="U6" s="195"/>
    </row>
    <row r="7" spans="2:23" ht="13.5" thickBot="1">
      <c r="B7" s="162">
        <v>2.02</v>
      </c>
      <c r="C7" s="163">
        <v>15.5</v>
      </c>
      <c r="V7" s="195" t="s">
        <v>97</v>
      </c>
      <c r="W7">
        <f>SLOPE(V3:V4,W3:W4)</f>
        <v>0.1200000000000001</v>
      </c>
    </row>
    <row r="8" ht="13.5" thickBot="1">
      <c r="V8" s="13"/>
    </row>
    <row r="9" spans="2:23" ht="13.5" thickBot="1">
      <c r="B9" s="164" t="s">
        <v>97</v>
      </c>
      <c r="C9" s="166">
        <f>(B7-B5)/(C7-C5)</f>
        <v>0.1200000000000001</v>
      </c>
      <c r="V9" s="195" t="s">
        <v>136</v>
      </c>
      <c r="W9">
        <f>INTERCEPT(V3:V4,W3:W4)</f>
        <v>0.15999999999999837</v>
      </c>
    </row>
    <row r="10" spans="2:22" ht="13.5" thickBot="1">
      <c r="B10" s="13"/>
      <c r="V10" s="13"/>
    </row>
    <row r="11" spans="2:23" ht="13.5" thickBot="1">
      <c r="B11" s="165" t="s">
        <v>98</v>
      </c>
      <c r="C11" s="169">
        <f>(B6-B5+(C9*C5))/C9</f>
        <v>15.333333333333334</v>
      </c>
      <c r="V11" s="195" t="s">
        <v>98</v>
      </c>
      <c r="W11" s="167">
        <f>(V5-W9)/W7</f>
        <v>15.333333333333334</v>
      </c>
    </row>
  </sheetData>
  <sheetProtection/>
  <mergeCells count="2">
    <mergeCell ref="B3:C3"/>
    <mergeCell ref="E3:H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mweaver</dc:creator>
  <cp:keywords/>
  <dc:description/>
  <cp:lastModifiedBy>mweaver</cp:lastModifiedBy>
  <cp:lastPrinted>2009-12-04T22:46:50Z</cp:lastPrinted>
  <dcterms:created xsi:type="dcterms:W3CDTF">2009-03-25T16:18:46Z</dcterms:created>
  <dcterms:modified xsi:type="dcterms:W3CDTF">2012-02-24T20:32:46Z</dcterms:modified>
  <cp:category/>
  <cp:version/>
  <cp:contentType/>
  <cp:contentStatus/>
</cp:coreProperties>
</file>