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<sst xmlns="http://schemas.openxmlformats.org/spreadsheetml/2006/main" count="116" uniqueCount="84">
  <si>
    <t xml:space="preserve">LAWN AND GARDEN IRRIGATION </t>
  </si>
  <si>
    <t>POND</t>
  </si>
  <si>
    <t>SURFACE AREA (SQFT) ---------------------------------</t>
  </si>
  <si>
    <t>USE 0 IF FILLED NATURALLY FROM GW</t>
  </si>
  <si>
    <t>CANNOT EXCEED 1/2 ACRE FOR PART A DOMESTIC*</t>
  </si>
  <si>
    <t>STOCKWATER, SMALL BUSINESS USE, ETC.</t>
  </si>
  <si>
    <t>EITHER FROM POND OR SEPARATE USE</t>
  </si>
  <si>
    <t xml:space="preserve"> </t>
  </si>
  <si>
    <t xml:space="preserve">IF UNKNOWN, USE IDWR STANDARD OF 0.6 AF </t>
  </si>
  <si>
    <t>IN-HOUSE USE (AFY) ---------------------------------------------</t>
  </si>
  <si>
    <t>ACRES IRRIGATED (AC) ---------------------------------</t>
  </si>
  <si>
    <t>APPLICATION EFF. (%) ----------------------------------</t>
  </si>
  <si>
    <t>GPD</t>
  </si>
  <si>
    <t>EVAPORATION (IN/DAY) --------------------------------</t>
  </si>
  <si>
    <t>FLOW-THROUGH (CFS) ---------------------------------</t>
  </si>
  <si>
    <t>TOTAL WATER USE ---------------------------------------------</t>
  </si>
  <si>
    <t>OTHER (GPD) ------------------------------------------------------</t>
  </si>
  <si>
    <t>INPUTS</t>
  </si>
  <si>
    <t>NOTES/SUGGESTED VALUES</t>
  </si>
  <si>
    <t>RESULTS</t>
  </si>
  <si>
    <t>FORMULAS</t>
  </si>
  <si>
    <t>FOR EACH HOUSE</t>
  </si>
  <si>
    <t>TOTAL LAWN AND</t>
  </si>
  <si>
    <t>0.5 = CLAY SOILS</t>
  </si>
  <si>
    <t xml:space="preserve">1.5 = LOAMS </t>
  </si>
  <si>
    <t>3.0 = GRAVELS</t>
  </si>
  <si>
    <t xml:space="preserve">SUGGESTED VALUES FOR DIFFERENT SOIL TYPES: </t>
  </si>
  <si>
    <t>TOTAL = FILL RATE +  EVAP + SEEPAGE + FLOW THROUGH</t>
  </si>
  <si>
    <t>TOTAL POND -------------------------</t>
  </si>
  <si>
    <t>TOTAL OTHER -------------------------</t>
  </si>
  <si>
    <t xml:space="preserve">GPD </t>
  </si>
  <si>
    <t>* NOTE:  MAXIMUM VOLUME FOR EXEMPTION = 13,000 GPD FOR PART A DOMESTIC</t>
  </si>
  <si>
    <t xml:space="preserve">              MAXIMUM VOLUME FOR EXEMPTION = 2,500 GPD FOR PART B DOMESTIC</t>
  </si>
  <si>
    <t>ESTIMATED NUMBER OF DAYS</t>
  </si>
  <si>
    <t xml:space="preserve">TO FILL BASED ON PROVIDED </t>
  </si>
  <si>
    <t>CONVERSION: 1 CFS = 646,272 GPD</t>
  </si>
  <si>
    <t>DAYS</t>
  </si>
  <si>
    <t>HR</t>
  </si>
  <si>
    <t>IF UNKNOWN, USE REFERENCE ETpk80 FROM ABOVE</t>
  </si>
  <si>
    <t>CONVERT TO GPD -------------------</t>
  </si>
  <si>
    <t>INPUTS --------------------------------</t>
  </si>
  <si>
    <t>REFERENCE EXAMPLE:</t>
  </si>
  <si>
    <t>FORMULA:  CAPACITY / FLOW RATE = REFRESH TIME</t>
  </si>
  <si>
    <t>FORMULA:  CAPACITY / FILL RATE = TIME TO FILL</t>
  </si>
  <si>
    <t>NOTE: GPD LIMITED BY POND CAPACITY</t>
  </si>
  <si>
    <t xml:space="preserve">TO REFRESH BASED ON  </t>
  </si>
  <si>
    <t>PROVIDED INPUTS --------------------------</t>
  </si>
  <si>
    <t>GARDEN IRRIGATION --------------</t>
  </si>
  <si>
    <t>TOTAL IN-HOUSE USE -------------</t>
  </si>
  <si>
    <t xml:space="preserve">FORMULA: ( (ETpk80/EFF.) * IRRIG. AREA ) = GPD </t>
  </si>
  <si>
    <t>CONVERSION: ETpk80 = IN/DAY * FT/12IN = ACRE-FT/DAY PER ACRE</t>
  </si>
  <si>
    <t>CONVERSION: 1 AFY = 892.74 GPD</t>
  </si>
  <si>
    <t>FORMULA:  EVAP * SURFACE AREA = POND EVAP</t>
  </si>
  <si>
    <t xml:space="preserve">FORMULA:  SA * SEEPAGE LOSS  = POND SEEPAGE (CUFT/D) </t>
  </si>
  <si>
    <t>1 AF = 325,850 G</t>
  </si>
  <si>
    <t>CONVERSION:  1 CUFT = 7.48 G</t>
  </si>
  <si>
    <t>TOTAL = IN-HOUSE USE + IRR + POND + OTHER</t>
  </si>
  <si>
    <t>NOTE:  ASSUMES CONTINUOUS REPLACEMENT RATE</t>
  </si>
  <si>
    <t xml:space="preserve">TOTAL DOMESTIC RATE CANNOT EXCEED 0.04 CFS </t>
  </si>
  <si>
    <t>FOR PART B DOMESTIC*</t>
  </si>
  <si>
    <t>IF UNKNOWN, USE 70% FOR SPRINKLERS</t>
  </si>
  <si>
    <t>CUFT</t>
  </si>
  <si>
    <t>CAPACITY ----------------------------------------</t>
  </si>
  <si>
    <t>AVERAGE DEPTH (FT) -----------------------------------</t>
  </si>
  <si>
    <t>ETpk80 (IN/DAY) -------------------------------------------</t>
  </si>
  <si>
    <t xml:space="preserve">IF UNKNOWN, USE REFERENCE ETpk80 FOR TURF </t>
  </si>
  <si>
    <t>FILE NUMBER ------------------</t>
  </si>
  <si>
    <t>DATE -------------------------------</t>
  </si>
  <si>
    <t>FORMULA:  SURFACE AREA * AVERAGE DEPTH = CAPACITY</t>
  </si>
  <si>
    <t>G</t>
  </si>
  <si>
    <t>EXAMPLE 0.40 IN/DAY FOR HAGERMAN</t>
  </si>
  <si>
    <t>EXAMPLE 0.30 IN/DAY FOR STANLEY</t>
  </si>
  <si>
    <t xml:space="preserve">FORMULA:  </t>
  </si>
  <si>
    <t xml:space="preserve">                                MAXIMUM DAILY WATER USE FOR DOMESTIC PURPOSES</t>
  </si>
  <si>
    <t>FILL OR REFILL RATE (CFS) --------------</t>
  </si>
  <si>
    <t>0 = NATURALLY FILLED FROM GW, OR LINED</t>
  </si>
  <si>
    <t xml:space="preserve">IF FILL RATE = 0 THEN GPD IS BASED ON  </t>
  </si>
  <si>
    <t>CONTINUOUS FLOW</t>
  </si>
  <si>
    <t>IF FILL TIME &gt; ONE DAY THEN GPD = 0</t>
  </si>
  <si>
    <t xml:space="preserve">IF FILL TIME &lt; ONE DAY THEN GPD = </t>
  </si>
  <si>
    <t xml:space="preserve">       (24 HR - FILL TIME) * FLOW THROUGH RATE</t>
  </si>
  <si>
    <t>SEEPAGE RATE  (FT/DAY) ------------------------------</t>
  </si>
  <si>
    <t>(REFRESH RATE)</t>
  </si>
  <si>
    <t>REVIEWER ----------------------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</si>
</sst>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1" fillId="0" borderId="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2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 horizontal="left" indent="3"/>
    </xf>
    <xf numFmtId="1" fontId="3" fillId="0" borderId="0" xfId="0" applyNumberFormat="1" applyFont="1" applyAlignment="1">
      <alignment horizontal="left" indent="3"/>
    </xf>
    <xf numFmtId="1" fontId="1" fillId="0" borderId="0" xfId="0" applyNumberFormat="1" applyFont="1" applyAlignment="1">
      <alignment horizontal="left" indent="3"/>
    </xf>
    <xf numFmtId="1" fontId="1" fillId="0" borderId="0" xfId="0" applyNumberFormat="1" applyFont="1" applyAlignment="1">
      <alignment horizontal="left" indent="4"/>
    </xf>
    <xf numFmtId="1" fontId="1" fillId="0" borderId="0" xfId="0" applyNumberFormat="1" applyFont="1" applyBorder="1" applyAlignment="1">
      <alignment/>
    </xf>
    <xf numFmtId="0" fontId="1" fillId="0" borderId="7" xfId="0" applyFont="1" applyBorder="1" applyAlignment="1" applyProtection="1">
      <alignment/>
      <protection locked="0"/>
    </xf>
    <xf numFmtId="9" fontId="1" fillId="0" borderId="7" xfId="19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9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28125" style="0" customWidth="1"/>
    <col min="5" max="5" width="7.8515625" style="0" customWidth="1"/>
    <col min="6" max="6" width="5.7109375" style="0" customWidth="1"/>
    <col min="7" max="7" width="4.421875" style="0" customWidth="1"/>
    <col min="8" max="8" width="40.57421875" style="0" customWidth="1"/>
    <col min="9" max="9" width="24.28125" style="0" customWidth="1"/>
    <col min="10" max="10" width="12.00390625" style="0" customWidth="1"/>
    <col min="11" max="11" width="4.7109375" style="0" customWidth="1"/>
    <col min="12" max="12" width="5.57421875" style="0" customWidth="1"/>
    <col min="14" max="14" width="36.7109375" style="0" customWidth="1"/>
  </cols>
  <sheetData>
    <row r="1" spans="1:7" ht="12.75">
      <c r="A1" t="s">
        <v>66</v>
      </c>
      <c r="D1" s="29"/>
      <c r="E1" s="28"/>
      <c r="F1" s="28"/>
      <c r="G1" s="28"/>
    </row>
    <row r="2" spans="1:7" ht="12.75">
      <c r="A2" t="s">
        <v>83</v>
      </c>
      <c r="D2" s="29"/>
      <c r="E2" s="28"/>
      <c r="F2" s="28"/>
      <c r="G2" s="28"/>
    </row>
    <row r="3" spans="1:19" ht="12.75">
      <c r="A3" s="15" t="s">
        <v>67</v>
      </c>
      <c r="B3" s="1"/>
      <c r="C3" s="1"/>
      <c r="D3" s="30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"/>
      <c r="B4" s="1"/>
      <c r="H4" s="19" t="s">
        <v>73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1"/>
      <c r="S5" s="1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  <c r="Q6" s="1"/>
      <c r="R6" s="1"/>
      <c r="S6" s="1"/>
    </row>
    <row r="7" spans="1:19" ht="15.75">
      <c r="A7" s="16" t="s">
        <v>17</v>
      </c>
      <c r="B7" s="17"/>
      <c r="C7" s="17"/>
      <c r="D7" s="17"/>
      <c r="E7" s="17"/>
      <c r="F7" s="17"/>
      <c r="G7" s="16" t="s">
        <v>18</v>
      </c>
      <c r="H7" s="17"/>
      <c r="I7" s="16" t="s">
        <v>19</v>
      </c>
      <c r="J7" s="17"/>
      <c r="K7" s="17"/>
      <c r="L7" s="17"/>
      <c r="M7" s="16" t="s">
        <v>20</v>
      </c>
      <c r="N7" s="18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8" t="s">
        <v>9</v>
      </c>
      <c r="B9" s="1"/>
      <c r="C9" s="1"/>
      <c r="D9" s="1"/>
      <c r="E9" s="25">
        <v>0.6</v>
      </c>
      <c r="F9" s="4"/>
      <c r="G9" s="1" t="s">
        <v>8</v>
      </c>
      <c r="H9" s="1"/>
      <c r="I9" s="2" t="s">
        <v>48</v>
      </c>
      <c r="J9" s="12">
        <f>E9/365*325850</f>
        <v>535.6438356164383</v>
      </c>
      <c r="K9" s="5" t="s">
        <v>12</v>
      </c>
      <c r="L9" s="1"/>
      <c r="M9" s="1" t="s">
        <v>51</v>
      </c>
      <c r="N9" s="1"/>
      <c r="O9" s="1"/>
      <c r="P9" s="1"/>
      <c r="Q9" s="1"/>
      <c r="R9" s="1"/>
      <c r="S9" s="1"/>
    </row>
    <row r="10" spans="1:19" ht="12.75">
      <c r="A10" s="4"/>
      <c r="B10" s="1"/>
      <c r="C10" s="1"/>
      <c r="D10" s="1"/>
      <c r="E10" s="1"/>
      <c r="F10" s="1"/>
      <c r="G10" s="1" t="s">
        <v>21</v>
      </c>
      <c r="H10" s="1"/>
      <c r="I10" s="1"/>
      <c r="J10" s="13"/>
      <c r="K10" s="1"/>
      <c r="L10" s="1"/>
      <c r="M10" s="1"/>
      <c r="N10" s="1" t="s">
        <v>54</v>
      </c>
      <c r="O10" s="1"/>
      <c r="P10" s="1"/>
      <c r="Q10" s="1"/>
      <c r="R10" s="1"/>
      <c r="S10" s="1"/>
    </row>
    <row r="11" spans="1:19" ht="12.75">
      <c r="A11" s="4"/>
      <c r="B11" s="1"/>
      <c r="C11" s="1"/>
      <c r="D11" s="1"/>
      <c r="E11" s="1"/>
      <c r="F11" s="1"/>
      <c r="G11" s="1"/>
      <c r="H11" s="1"/>
      <c r="I11" s="1"/>
      <c r="J11" s="13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8" t="s">
        <v>0</v>
      </c>
      <c r="B12" s="1"/>
      <c r="C12" s="1"/>
      <c r="D12" s="1"/>
      <c r="E12" s="1"/>
      <c r="F12" s="1"/>
      <c r="G12" s="1"/>
      <c r="H12" s="1"/>
      <c r="I12" s="1"/>
      <c r="J12" s="13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4"/>
      <c r="B13" s="1"/>
      <c r="C13" s="1"/>
      <c r="D13" s="1"/>
      <c r="E13" s="1"/>
      <c r="F13" s="1"/>
      <c r="G13" s="1"/>
      <c r="H13" s="1"/>
      <c r="I13" s="1"/>
      <c r="J13" s="13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4"/>
      <c r="B14" s="1" t="s">
        <v>10</v>
      </c>
      <c r="C14" s="1"/>
      <c r="D14" s="1"/>
      <c r="E14" s="25">
        <v>0.5</v>
      </c>
      <c r="F14" s="1"/>
      <c r="G14" s="1" t="s">
        <v>4</v>
      </c>
      <c r="H14" s="1"/>
      <c r="I14" s="1"/>
      <c r="J14" s="13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4"/>
      <c r="B15" s="1"/>
      <c r="C15" s="1"/>
      <c r="D15" s="1"/>
      <c r="E15" s="1"/>
      <c r="F15" s="1"/>
      <c r="G15" s="1"/>
      <c r="H15" s="1"/>
      <c r="I15" s="1"/>
      <c r="J15" s="13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4"/>
      <c r="B16" s="1" t="s">
        <v>64</v>
      </c>
      <c r="C16" s="1"/>
      <c r="D16" s="1"/>
      <c r="E16" s="25">
        <v>0.4</v>
      </c>
      <c r="F16" s="1"/>
      <c r="G16" s="1" t="s">
        <v>65</v>
      </c>
      <c r="H16" s="1"/>
      <c r="I16" s="9"/>
      <c r="J16" s="13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4"/>
      <c r="B17" s="1"/>
      <c r="C17" s="1"/>
      <c r="D17" s="1"/>
      <c r="E17" s="1"/>
      <c r="F17" s="1"/>
      <c r="G17" s="1" t="s">
        <v>70</v>
      </c>
      <c r="H17" s="1"/>
      <c r="I17" s="1"/>
      <c r="J17" s="13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4"/>
      <c r="B18" s="1"/>
      <c r="C18" s="1"/>
      <c r="D18" s="1"/>
      <c r="E18" s="1"/>
      <c r="F18" s="1"/>
      <c r="G18" s="1" t="s">
        <v>71</v>
      </c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4"/>
      <c r="B19" s="1"/>
      <c r="C19" s="1"/>
      <c r="D19" s="1"/>
      <c r="E19" s="1"/>
      <c r="F19" s="1"/>
      <c r="G19" s="1"/>
      <c r="H19" s="1"/>
      <c r="I19" s="1"/>
      <c r="J19" s="24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4"/>
      <c r="B20" s="1" t="s">
        <v>11</v>
      </c>
      <c r="C20" s="1"/>
      <c r="D20" s="1"/>
      <c r="E20" s="26">
        <v>0.7</v>
      </c>
      <c r="F20" s="1"/>
      <c r="G20" s="1" t="s">
        <v>60</v>
      </c>
      <c r="H20" s="1"/>
      <c r="I20" s="1"/>
      <c r="J20" s="24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4"/>
      <c r="B21" s="1"/>
      <c r="C21" s="1"/>
      <c r="D21" s="1"/>
      <c r="E21" s="1"/>
      <c r="F21" s="1"/>
      <c r="G21" s="1"/>
      <c r="H21" s="1"/>
      <c r="I21" s="2" t="s">
        <v>22</v>
      </c>
      <c r="J21" s="13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4"/>
      <c r="B22" s="1"/>
      <c r="C22" s="1"/>
      <c r="D22" s="1"/>
      <c r="E22" s="1"/>
      <c r="F22" s="1"/>
      <c r="G22" s="1"/>
      <c r="H22" s="1"/>
      <c r="I22" s="2" t="s">
        <v>47</v>
      </c>
      <c r="J22" s="12">
        <f>IF(E20=" ",0,IF(E20=0,0,((E16/12*325850)/E20)*E14))</f>
        <v>7758.333333333333</v>
      </c>
      <c r="K22" s="5" t="s">
        <v>12</v>
      </c>
      <c r="L22" s="1"/>
      <c r="M22" s="1" t="s">
        <v>49</v>
      </c>
      <c r="N22" s="1"/>
      <c r="O22" s="1"/>
      <c r="P22" s="1"/>
      <c r="Q22" s="1"/>
      <c r="R22" s="1"/>
      <c r="S22" s="1"/>
    </row>
    <row r="23" spans="1:18" ht="12.75">
      <c r="A23" s="4"/>
      <c r="B23" s="1"/>
      <c r="C23" s="1"/>
      <c r="D23" s="1"/>
      <c r="E23" s="1"/>
      <c r="F23" s="1"/>
      <c r="G23" s="1"/>
      <c r="H23" s="1"/>
      <c r="I23" s="13"/>
      <c r="J23" s="1" t="s">
        <v>7</v>
      </c>
      <c r="K23" s="1"/>
      <c r="M23" s="1" t="s">
        <v>50</v>
      </c>
      <c r="N23" s="1"/>
      <c r="O23" s="1"/>
      <c r="P23" s="1"/>
      <c r="Q23" s="1"/>
      <c r="R23" s="1"/>
    </row>
    <row r="24" spans="1:19" ht="12.75">
      <c r="A24" s="8" t="s">
        <v>1</v>
      </c>
      <c r="B24" s="1"/>
      <c r="C24" s="1"/>
      <c r="D24" s="1"/>
      <c r="E24" s="1"/>
      <c r="F24" s="1"/>
      <c r="G24" s="1"/>
      <c r="H24" s="1"/>
      <c r="I24" s="1"/>
      <c r="J24" s="13" t="s">
        <v>7</v>
      </c>
      <c r="K24" s="1"/>
      <c r="L24" s="1"/>
      <c r="M24" s="1"/>
      <c r="N24" s="1" t="s">
        <v>54</v>
      </c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3" t="s">
        <v>7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 t="s">
        <v>2</v>
      </c>
      <c r="C26" s="1"/>
      <c r="D26" s="1"/>
      <c r="E26" s="25">
        <v>10890</v>
      </c>
      <c r="F26" s="1"/>
      <c r="G26" s="1"/>
      <c r="H26" s="1"/>
      <c r="I26" s="1"/>
      <c r="J26" s="13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3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 t="s">
        <v>63</v>
      </c>
      <c r="C28" s="1"/>
      <c r="D28" s="1"/>
      <c r="E28" s="27">
        <v>3</v>
      </c>
      <c r="F28" s="1"/>
      <c r="G28" s="1"/>
      <c r="H28" s="1"/>
      <c r="I28" s="1" t="s">
        <v>62</v>
      </c>
      <c r="J28" s="4">
        <f>E26*E28</f>
        <v>32670</v>
      </c>
      <c r="K28" s="4" t="s">
        <v>61</v>
      </c>
      <c r="L28" s="1"/>
      <c r="M28" s="1" t="s">
        <v>68</v>
      </c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3">
        <f>J28*7.48</f>
        <v>244371.6</v>
      </c>
      <c r="K29" s="1" t="s">
        <v>69</v>
      </c>
      <c r="L29" s="1"/>
      <c r="M29" s="1" t="s">
        <v>55</v>
      </c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3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 t="s">
        <v>74</v>
      </c>
      <c r="C31" s="1"/>
      <c r="D31" s="1"/>
      <c r="E31" s="25">
        <v>0.04</v>
      </c>
      <c r="F31" s="1"/>
      <c r="G31" s="1" t="s">
        <v>3</v>
      </c>
      <c r="H31" s="1"/>
      <c r="I31" s="1" t="s">
        <v>39</v>
      </c>
      <c r="J31" s="13">
        <f>IF(J28*7.48&gt;E31*7.48*86400,E31*7.48*86400,J28*7.48)</f>
        <v>25850.88</v>
      </c>
      <c r="K31" s="1" t="s">
        <v>12</v>
      </c>
      <c r="L31" s="1"/>
      <c r="M31" s="1" t="s">
        <v>44</v>
      </c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 t="s">
        <v>58</v>
      </c>
      <c r="H32" s="1"/>
      <c r="I32" s="1"/>
      <c r="K32" s="1"/>
      <c r="L32" s="1"/>
      <c r="M32" s="1" t="s">
        <v>35</v>
      </c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 t="s">
        <v>59</v>
      </c>
      <c r="H33" s="1"/>
      <c r="I33" s="10" t="s">
        <v>41</v>
      </c>
      <c r="J33" s="10"/>
      <c r="K33" s="10"/>
      <c r="L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0" t="s">
        <v>33</v>
      </c>
      <c r="J34" s="10" t="s">
        <v>7</v>
      </c>
      <c r="K34" s="10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0" t="s">
        <v>34</v>
      </c>
      <c r="J35" s="11" t="s">
        <v>7</v>
      </c>
      <c r="K35" s="10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0" t="s">
        <v>40</v>
      </c>
      <c r="J36" s="20">
        <f>IF(E31=0,"NA",J28/(E31*86400))</f>
        <v>9.453125</v>
      </c>
      <c r="K36" s="10" t="s">
        <v>36</v>
      </c>
      <c r="L36" s="1"/>
      <c r="M36" s="10" t="s">
        <v>43</v>
      </c>
      <c r="N36" s="10"/>
      <c r="O36" s="10"/>
      <c r="P36" s="10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0"/>
      <c r="J37" s="21">
        <f>IF(E31=0,"NA",J36*24)</f>
        <v>226.875</v>
      </c>
      <c r="K37" s="10" t="s">
        <v>37</v>
      </c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 t="s">
        <v>7</v>
      </c>
      <c r="F38" s="1"/>
      <c r="G38" s="1"/>
      <c r="H38" s="1"/>
      <c r="I38" s="1"/>
      <c r="J38" s="13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 t="s">
        <v>13</v>
      </c>
      <c r="C39" s="1"/>
      <c r="D39" s="1"/>
      <c r="E39" s="25">
        <v>0.4</v>
      </c>
      <c r="F39" s="1"/>
      <c r="G39" s="1" t="s">
        <v>38</v>
      </c>
      <c r="H39" s="1"/>
      <c r="I39" s="1" t="s">
        <v>39</v>
      </c>
      <c r="J39" s="13">
        <f>(E39/12*325850)*(E26/43560)</f>
        <v>2715.4166666666665</v>
      </c>
      <c r="K39" s="1" t="s">
        <v>30</v>
      </c>
      <c r="L39" s="1"/>
      <c r="M39" s="1" t="s">
        <v>52</v>
      </c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4"/>
      <c r="F40" s="1"/>
      <c r="G40" s="1"/>
      <c r="H40" s="1"/>
      <c r="I40" s="1"/>
      <c r="J40" s="13"/>
      <c r="K40" s="1"/>
      <c r="L40" s="1"/>
      <c r="M40" s="1" t="s">
        <v>50</v>
      </c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4"/>
      <c r="F41" s="1"/>
      <c r="G41" s="1"/>
      <c r="H41" s="1"/>
      <c r="I41" s="1"/>
      <c r="J41" s="13"/>
      <c r="K41" s="1"/>
      <c r="L41" s="1"/>
      <c r="M41" s="1"/>
      <c r="N41" s="1" t="s">
        <v>54</v>
      </c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4"/>
      <c r="F42" s="1"/>
      <c r="G42" s="1"/>
      <c r="H42" s="1"/>
      <c r="I42" s="1"/>
      <c r="J42" s="13"/>
      <c r="K42" s="1"/>
      <c r="L42" s="1"/>
      <c r="M42" s="1" t="s">
        <v>57</v>
      </c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3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 t="s">
        <v>81</v>
      </c>
      <c r="C44" s="1"/>
      <c r="D44" s="1"/>
      <c r="E44" s="27">
        <v>0</v>
      </c>
      <c r="F44" s="1"/>
      <c r="G44" s="1" t="s">
        <v>26</v>
      </c>
      <c r="H44" s="1"/>
      <c r="I44" s="1" t="s">
        <v>39</v>
      </c>
      <c r="J44" s="22">
        <f>(E44*E26*7.48)</f>
        <v>0</v>
      </c>
      <c r="K44" s="1" t="s">
        <v>12</v>
      </c>
      <c r="L44" s="1" t="s">
        <v>7</v>
      </c>
      <c r="M44" s="1" t="s">
        <v>53</v>
      </c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 t="s">
        <v>7</v>
      </c>
      <c r="F45" s="1"/>
      <c r="G45" s="1"/>
      <c r="H45" s="1" t="s">
        <v>75</v>
      </c>
      <c r="I45" s="1"/>
      <c r="J45" s="13"/>
      <c r="K45" s="1"/>
      <c r="L45" s="1"/>
      <c r="M45" s="1" t="s">
        <v>55</v>
      </c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 t="s">
        <v>23</v>
      </c>
      <c r="I46" s="1"/>
      <c r="J46" s="13"/>
      <c r="K46" s="10"/>
      <c r="L46" s="1"/>
      <c r="M46" s="1" t="s">
        <v>57</v>
      </c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 t="s">
        <v>24</v>
      </c>
      <c r="I47" s="1"/>
      <c r="J47" s="13"/>
      <c r="K47" s="10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 t="s">
        <v>25</v>
      </c>
      <c r="I48" s="1"/>
      <c r="J48" s="13"/>
      <c r="K48" s="10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14</v>
      </c>
      <c r="C50" s="1"/>
      <c r="D50" s="1"/>
      <c r="E50" s="25">
        <v>0.04</v>
      </c>
      <c r="F50" s="1"/>
      <c r="G50" s="1" t="s">
        <v>58</v>
      </c>
      <c r="H50" s="1"/>
      <c r="I50" s="1" t="s">
        <v>39</v>
      </c>
      <c r="J50" s="23" t="str">
        <f>IF(E31=0,E50*7.48*86400,IF(J36&gt;1,"0",((24-J37)*E50*7.48*3600)))</f>
        <v>0</v>
      </c>
      <c r="K50" s="1" t="s">
        <v>12</v>
      </c>
      <c r="L50" s="1" t="s">
        <v>7</v>
      </c>
      <c r="M50" s="1" t="s">
        <v>72</v>
      </c>
      <c r="N50" s="1" t="s">
        <v>76</v>
      </c>
      <c r="O50" s="1"/>
      <c r="P50" s="1"/>
      <c r="Q50" s="1"/>
      <c r="R50" s="1"/>
      <c r="S50" s="1"/>
    </row>
    <row r="51" spans="1:19" ht="12.75">
      <c r="A51" s="1"/>
      <c r="B51" s="1" t="s">
        <v>82</v>
      </c>
      <c r="C51" s="1"/>
      <c r="D51" s="1"/>
      <c r="E51" s="4"/>
      <c r="F51" s="1"/>
      <c r="G51" s="1" t="s">
        <v>59</v>
      </c>
      <c r="H51" s="1"/>
      <c r="I51" s="1"/>
      <c r="J51" s="22"/>
      <c r="K51" s="1"/>
      <c r="L51" s="1"/>
      <c r="M51" s="1"/>
      <c r="N51" s="1" t="s">
        <v>77</v>
      </c>
      <c r="O51" s="1"/>
      <c r="P51" s="1"/>
      <c r="Q51" s="1"/>
      <c r="R51" s="1"/>
      <c r="S51" s="1"/>
    </row>
    <row r="52" spans="1:19" ht="12.75">
      <c r="A52" s="1"/>
      <c r="B52" s="1" t="s">
        <v>7</v>
      </c>
      <c r="C52" s="1"/>
      <c r="D52" s="1"/>
      <c r="E52" s="1"/>
      <c r="F52" s="1"/>
      <c r="G52" s="1" t="s">
        <v>7</v>
      </c>
      <c r="H52" s="1"/>
      <c r="I52" s="1"/>
      <c r="J52" s="1"/>
      <c r="K52" s="1"/>
      <c r="L52" s="1"/>
      <c r="M52" s="1"/>
      <c r="N52" s="1" t="s">
        <v>78</v>
      </c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M53" s="1"/>
      <c r="N53" s="1" t="s">
        <v>79</v>
      </c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M54" s="1"/>
      <c r="N54" s="1" t="s">
        <v>80</v>
      </c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I55" s="10" t="s">
        <v>41</v>
      </c>
      <c r="J55" s="10"/>
      <c r="K55" s="10"/>
      <c r="M55" s="1" t="s">
        <v>35</v>
      </c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0" t="s">
        <v>33</v>
      </c>
      <c r="J56" s="10"/>
      <c r="K56" s="10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0" t="s">
        <v>45</v>
      </c>
      <c r="J57" s="10"/>
      <c r="K57" s="10"/>
      <c r="L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0" t="s">
        <v>46</v>
      </c>
      <c r="J58" s="20">
        <f>IF(E50=0,"NA",J28/(E50*86400))</f>
        <v>9.453125</v>
      </c>
      <c r="K58" s="10" t="s">
        <v>36</v>
      </c>
      <c r="L58" s="1"/>
      <c r="M58" s="10" t="s">
        <v>42</v>
      </c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0"/>
      <c r="J59" s="21">
        <f>IF(E50=0,"NA",J58*24)</f>
        <v>226.875</v>
      </c>
      <c r="K59" s="10" t="s">
        <v>37</v>
      </c>
      <c r="L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2" t="s">
        <v>28</v>
      </c>
      <c r="J61" s="12">
        <f>J31+J39+J44+J50</f>
        <v>28566.29666666667</v>
      </c>
      <c r="K61" s="5" t="s">
        <v>12</v>
      </c>
      <c r="L61" s="1"/>
      <c r="M61" s="1" t="s">
        <v>27</v>
      </c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3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5" t="s">
        <v>16</v>
      </c>
      <c r="B63" s="1"/>
      <c r="C63" s="1"/>
      <c r="D63" s="1"/>
      <c r="E63" s="27">
        <v>0</v>
      </c>
      <c r="F63" s="1"/>
      <c r="G63" s="1" t="s">
        <v>5</v>
      </c>
      <c r="H63" s="1"/>
      <c r="I63" s="2" t="s">
        <v>29</v>
      </c>
      <c r="J63" s="12">
        <f>E63</f>
        <v>0</v>
      </c>
      <c r="K63" s="5" t="s">
        <v>12</v>
      </c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4"/>
      <c r="F64" s="1"/>
      <c r="G64" s="1" t="s">
        <v>6</v>
      </c>
      <c r="H64" s="1"/>
      <c r="I64" s="1"/>
      <c r="J64" s="13"/>
      <c r="K64" s="1"/>
      <c r="L64" s="1"/>
      <c r="M64" s="1"/>
      <c r="N64" s="1"/>
      <c r="O64" s="1"/>
      <c r="P64" s="1"/>
      <c r="Q64" s="1"/>
      <c r="R64" s="1"/>
      <c r="S64" s="1"/>
    </row>
    <row r="65" spans="1:19" ht="13.5" thickBot="1">
      <c r="A65" s="1"/>
      <c r="B65" s="1"/>
      <c r="C65" s="1"/>
      <c r="D65" s="1"/>
      <c r="E65" s="1"/>
      <c r="F65" s="1"/>
      <c r="G65" s="1"/>
      <c r="H65" s="1"/>
      <c r="L65" s="1"/>
      <c r="M65" s="1"/>
      <c r="N65" s="1"/>
      <c r="O65" s="1"/>
      <c r="P65" s="1"/>
      <c r="Q65" s="1"/>
      <c r="R65" s="1"/>
      <c r="S65" s="1"/>
    </row>
    <row r="66" spans="1:19" ht="13.5" thickBot="1">
      <c r="A66" s="1"/>
      <c r="B66" s="2"/>
      <c r="C66" s="1"/>
      <c r="D66" s="1"/>
      <c r="E66" s="4"/>
      <c r="F66" s="4"/>
      <c r="G66" s="1"/>
      <c r="H66" s="1"/>
      <c r="I66" s="6" t="s">
        <v>15</v>
      </c>
      <c r="J66" s="14">
        <f>J9+J22+J61+J63</f>
        <v>36860.27383561644</v>
      </c>
      <c r="K66" s="7" t="s">
        <v>12</v>
      </c>
      <c r="L66" s="4"/>
      <c r="M66" s="1" t="s">
        <v>56</v>
      </c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3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4"/>
      <c r="H68" s="4" t="s">
        <v>31</v>
      </c>
      <c r="I68" s="4"/>
      <c r="N68" s="1"/>
      <c r="O68" s="1"/>
      <c r="P68" s="1"/>
      <c r="Q68" s="1"/>
      <c r="R68" s="1"/>
      <c r="S68" s="1"/>
    </row>
    <row r="69" spans="1:19" ht="12.75">
      <c r="A69" s="4"/>
      <c r="B69" s="4"/>
      <c r="C69" s="4"/>
      <c r="D69" s="4"/>
      <c r="E69" s="4"/>
      <c r="F69" s="4"/>
      <c r="G69" s="4"/>
      <c r="H69" s="4" t="s">
        <v>32</v>
      </c>
      <c r="I69" s="4"/>
      <c r="J69" s="4"/>
      <c r="K69" s="4"/>
      <c r="L69" s="4"/>
      <c r="M69" s="4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4"/>
      <c r="I70" s="4"/>
      <c r="J70" s="4"/>
      <c r="K70" s="4"/>
      <c r="L70" s="4"/>
      <c r="M70" s="4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4"/>
      <c r="I71" s="4"/>
      <c r="J71" s="4"/>
      <c r="K71" s="4"/>
      <c r="L71" s="4"/>
      <c r="M71" s="4"/>
      <c r="N71" s="1"/>
      <c r="O71" s="1"/>
      <c r="P71" s="1"/>
      <c r="Q71" s="1"/>
      <c r="R71" s="1"/>
      <c r="S71" s="1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  <c r="O72" s="1"/>
      <c r="P72" s="1"/>
      <c r="Q72" s="1"/>
      <c r="R72" s="1"/>
      <c r="S72" s="1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4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</sheetData>
  <sheetProtection sheet="1" objects="1" scenarios="1"/>
  <printOptions/>
  <pageMargins left="0.5" right="0.25" top="0" bottom="0" header="0.28" footer="0.25"/>
  <pageSetup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cbridge</dc:creator>
  <cp:keywords/>
  <dc:description/>
  <cp:lastModifiedBy>dblock</cp:lastModifiedBy>
  <cp:lastPrinted>2000-12-18T19:23:40Z</cp:lastPrinted>
  <dcterms:created xsi:type="dcterms:W3CDTF">2000-12-01T21:31:24Z</dcterms:created>
  <dcterms:modified xsi:type="dcterms:W3CDTF">2003-04-04T21:31:18Z</dcterms:modified>
  <cp:category/>
  <cp:version/>
  <cp:contentType/>
  <cp:contentStatus/>
</cp:coreProperties>
</file>