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90" windowWidth="17235" windowHeight="13350" firstSheet="6" activeTab="11"/>
  </bookViews>
  <sheets>
    <sheet name="WaterRights" sheetId="4" r:id="rId1"/>
    <sheet name="WaterRtsWells" sheetId="6" r:id="rId2"/>
    <sheet name="Conversions2007-2008" sheetId="8" r:id="rId3"/>
    <sheet name="ConversionWells2005-2008" sheetId="9" r:id="rId4"/>
    <sheet name="RequestFromA&amp;B" sheetId="20" r:id="rId5"/>
    <sheet name="ConvAv09_13" sheetId="21" r:id="rId6"/>
    <sheet name="Transmission" sheetId="11" r:id="rId7"/>
    <sheet name="TransmissionWellsBL" sheetId="12" r:id="rId8"/>
    <sheet name="Transmission09_13" sheetId="22" r:id="rId9"/>
    <sheet name="CREP" sheetId="15" r:id="rId10"/>
    <sheet name="CREPWells" sheetId="16" r:id="rId11"/>
    <sheet name="Tables" sheetId="17" r:id="rId12"/>
  </sheets>
  <definedNames>
    <definedName name="_xlnm.Database" localSheetId="5">#REF!</definedName>
    <definedName name="_xlnm.Database" localSheetId="2">#REF!</definedName>
    <definedName name="_xlnm.Database" localSheetId="3">'ConversionWells2005-2008'!$A$2:$C$6</definedName>
    <definedName name="_xlnm.Database" localSheetId="9">#REF!</definedName>
    <definedName name="_xlnm.Database" localSheetId="10">CREPWells!$A$2:$D$43</definedName>
    <definedName name="_xlnm.Database" localSheetId="6">#REF!</definedName>
    <definedName name="_xlnm.Database" localSheetId="8">#REF!</definedName>
    <definedName name="_xlnm.Database" localSheetId="1">WaterRtsWells!$A$2:$D$184</definedName>
    <definedName name="_xlnm.Database">#REF!</definedName>
  </definedNames>
  <calcPr calcId="125725"/>
</workbook>
</file>

<file path=xl/calcChain.xml><?xml version="1.0" encoding="utf-8"?>
<calcChain xmlns="http://schemas.openxmlformats.org/spreadsheetml/2006/main">
  <c r="C13" i="17"/>
  <c r="B16" l="1"/>
  <c r="E40" i="11"/>
  <c r="E38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A2" i="22"/>
  <c r="A1"/>
  <c r="B15" i="17"/>
  <c r="D21" i="20"/>
  <c r="C21"/>
  <c r="D7" i="21"/>
  <c r="D6"/>
  <c r="D5"/>
  <c r="D4"/>
  <c r="D3"/>
  <c r="A1"/>
  <c r="I13" i="20"/>
  <c r="H13"/>
  <c r="G13"/>
  <c r="F13"/>
  <c r="E13"/>
  <c r="B7" i="17"/>
  <c r="C7" s="1"/>
  <c r="B6"/>
  <c r="C6" s="1"/>
  <c r="B48" i="15"/>
  <c r="B46"/>
  <c r="J50"/>
  <c r="A2" i="16"/>
  <c r="A1"/>
  <c r="D119" i="15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B40" i="11"/>
  <c r="B38"/>
  <c r="K44"/>
  <c r="F1" i="12"/>
  <c r="A1"/>
  <c r="A2" s="1"/>
  <c r="D114" i="11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M8" i="8"/>
  <c r="A2" i="9"/>
  <c r="A1"/>
  <c r="M29" i="8"/>
  <c r="P16" s="1"/>
  <c r="Q16" s="1"/>
  <c r="D4" i="9" s="1"/>
  <c r="L29" i="8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A33" s="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A34" i="4"/>
  <c r="A36" s="1"/>
  <c r="A1" i="6"/>
  <c r="A2" s="1"/>
  <c r="L25" i="4"/>
  <c r="K21"/>
  <c r="P14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B18" i="17" l="1"/>
  <c r="C18" s="1"/>
  <c r="F2" i="22"/>
  <c r="D12" s="1"/>
  <c r="D13"/>
  <c r="A35" i="8"/>
  <c r="B5" i="17"/>
  <c r="C5" s="1"/>
  <c r="C8" s="1"/>
  <c r="P15" i="8"/>
  <c r="M25" i="4"/>
  <c r="B2" i="17"/>
  <c r="C2" s="1"/>
  <c r="C3" s="1"/>
  <c r="P19" i="8"/>
  <c r="Q19" s="1"/>
  <c r="D7" i="9" s="1"/>
  <c r="P18" i="8"/>
  <c r="Q18" s="1"/>
  <c r="D6" i="9" s="1"/>
  <c r="P17" i="8"/>
  <c r="Q17" s="1"/>
  <c r="D5" i="9" s="1"/>
  <c r="D16" i="22" l="1"/>
  <c r="D7"/>
  <c r="D15"/>
  <c r="D14"/>
  <c r="D6"/>
  <c r="D17"/>
  <c r="D8"/>
  <c r="D4"/>
  <c r="D5"/>
  <c r="G2"/>
  <c r="D3"/>
  <c r="D10"/>
  <c r="D11"/>
  <c r="D18"/>
  <c r="D19"/>
  <c r="D9"/>
  <c r="Q15" i="8"/>
  <c r="P20"/>
  <c r="B8" i="17"/>
  <c r="B3"/>
  <c r="Q20" i="8" l="1"/>
  <c r="D3" i="9"/>
  <c r="F2" i="12" s="1"/>
  <c r="D13" l="1"/>
  <c r="D19"/>
  <c r="D7"/>
  <c r="D15"/>
  <c r="D6"/>
  <c r="D5"/>
  <c r="G2"/>
  <c r="D12"/>
  <c r="D3"/>
  <c r="D10"/>
  <c r="D18"/>
  <c r="D9"/>
  <c r="D17"/>
  <c r="D8"/>
  <c r="D16"/>
  <c r="D14"/>
  <c r="D4"/>
  <c r="D11"/>
</calcChain>
</file>

<file path=xl/sharedStrings.xml><?xml version="1.0" encoding="utf-8"?>
<sst xmlns="http://schemas.openxmlformats.org/spreadsheetml/2006/main" count="435" uniqueCount="154">
  <si>
    <t>CIR</t>
  </si>
  <si>
    <t>Total</t>
  </si>
  <si>
    <t>BANCROFT</t>
  </si>
  <si>
    <t>D030013</t>
  </si>
  <si>
    <t>D031013</t>
  </si>
  <si>
    <t>D031014</t>
  </si>
  <si>
    <t>D032013</t>
  </si>
  <si>
    <t>D032014</t>
  </si>
  <si>
    <t>D033013</t>
  </si>
  <si>
    <t>D033014</t>
  </si>
  <si>
    <t>D034014</t>
  </si>
  <si>
    <t>D035014</t>
  </si>
  <si>
    <t>D036014</t>
  </si>
  <si>
    <t>MALAD</t>
  </si>
  <si>
    <t>D037014</t>
  </si>
  <si>
    <t>BIRCH</t>
  </si>
  <si>
    <t>D038014</t>
  </si>
  <si>
    <t>BIGSP</t>
  </si>
  <si>
    <t>D040013</t>
  </si>
  <si>
    <t>D040014</t>
  </si>
  <si>
    <t>THREESP</t>
  </si>
  <si>
    <t>TUCKER</t>
  </si>
  <si>
    <t>RANGEN</t>
  </si>
  <si>
    <t>NTLFSHH</t>
  </si>
  <si>
    <t>THOUSAND</t>
  </si>
  <si>
    <t>D045011</t>
  </si>
  <si>
    <t>D045012</t>
  </si>
  <si>
    <t>SAND</t>
  </si>
  <si>
    <t>D047011</t>
  </si>
  <si>
    <t>BOX</t>
  </si>
  <si>
    <t>BANBURY</t>
  </si>
  <si>
    <t>ASH_REX</t>
  </si>
  <si>
    <t>BRIGGS</t>
  </si>
  <si>
    <t>HEISE_SHEL</t>
  </si>
  <si>
    <t>CLEARLK</t>
  </si>
  <si>
    <t>D050014</t>
  </si>
  <si>
    <t>D051014</t>
  </si>
  <si>
    <t>NIAGARA</t>
  </si>
  <si>
    <t>CRYSTAL</t>
  </si>
  <si>
    <t>D057020</t>
  </si>
  <si>
    <t>D058020</t>
  </si>
  <si>
    <t>ELISON</t>
  </si>
  <si>
    <t>D059021</t>
  </si>
  <si>
    <t>D059022</t>
  </si>
  <si>
    <t>D061023</t>
  </si>
  <si>
    <t>D062023</t>
  </si>
  <si>
    <t>BLUELK</t>
  </si>
  <si>
    <t>D064026</t>
  </si>
  <si>
    <t>D065027</t>
  </si>
  <si>
    <t>DEVILC</t>
  </si>
  <si>
    <t>DEVILW</t>
  </si>
  <si>
    <t>D068029</t>
  </si>
  <si>
    <t>D069029</t>
  </si>
  <si>
    <t>D070030</t>
  </si>
  <si>
    <t>SHELNRBLKF</t>
  </si>
  <si>
    <t>NRBLKFMIN</t>
  </si>
  <si>
    <t>Reach</t>
  </si>
  <si>
    <t>cf/d</t>
  </si>
  <si>
    <t>cfs</t>
  </si>
  <si>
    <t>Model Calculated Impact at Rangen Cell in cfs</t>
  </si>
  <si>
    <t>36-15127B</t>
  </si>
  <si>
    <t>36-15194B</t>
  </si>
  <si>
    <t>36-15193B</t>
  </si>
  <si>
    <t>36-15195B</t>
  </si>
  <si>
    <t>36-15196B</t>
  </si>
  <si>
    <t>Enlargement</t>
  </si>
  <si>
    <t>y</t>
  </si>
  <si>
    <t>Junior Acres within boundary of A&amp;B</t>
  </si>
  <si>
    <t>A&amp;B Irrigation wells in 2014 POD</t>
  </si>
  <si>
    <t>Acres per well</t>
  </si>
  <si>
    <t>Demand per ac</t>
  </si>
  <si>
    <t>ft**3/day</t>
  </si>
  <si>
    <t>Ac-Ft</t>
  </si>
  <si>
    <t>NOPRINT</t>
  </si>
  <si>
    <t>MODFLOW output</t>
  </si>
  <si>
    <t>MODFLOW output (ft**3/day)</t>
  </si>
  <si>
    <t>Impact to tunnel in cfs</t>
  </si>
  <si>
    <t>System</t>
  </si>
  <si>
    <t>Tract</t>
  </si>
  <si>
    <t>Water Right 36-2080 Acres</t>
  </si>
  <si>
    <t>Water Right 36-2080 Acres And Water Right Beneficial use &amp; Enlargement Acres</t>
  </si>
  <si>
    <t>20A922</t>
  </si>
  <si>
    <t>B-21 922 less par 1</t>
  </si>
  <si>
    <t>B-21 922 par 1</t>
  </si>
  <si>
    <t>A-20 922</t>
  </si>
  <si>
    <t>D-17 922 less par 1</t>
  </si>
  <si>
    <t>D-17 922 par 1</t>
  </si>
  <si>
    <t>22A922</t>
  </si>
  <si>
    <t>A-22 922 less par 1</t>
  </si>
  <si>
    <t>A-22 922 par 1</t>
  </si>
  <si>
    <t>33BC922</t>
  </si>
  <si>
    <t>C-33 922</t>
  </si>
  <si>
    <t>F,G,H 34 922</t>
  </si>
  <si>
    <t>B-33 922</t>
  </si>
  <si>
    <t>H-32/33 922</t>
  </si>
  <si>
    <t>3A1022</t>
  </si>
  <si>
    <t>J-3 1022</t>
  </si>
  <si>
    <t>S 1/2 N 1/2-3 1022 (west of canal 20)</t>
  </si>
  <si>
    <t>3-1022 par A</t>
  </si>
  <si>
    <t>28A922</t>
  </si>
  <si>
    <t>N 1/2 36 821</t>
  </si>
  <si>
    <t>B-31 922</t>
  </si>
  <si>
    <t>% to 20A922</t>
  </si>
  <si>
    <t>% to 22A922</t>
  </si>
  <si>
    <t>% to 33BC922</t>
  </si>
  <si>
    <t>% to 3A1022</t>
  </si>
  <si>
    <t>% to 28A922</t>
  </si>
  <si>
    <t>water delivered ac-ft/yr (from mitigation plan)</t>
  </si>
  <si>
    <t>ac-f</t>
  </si>
  <si>
    <t>Transmission loss</t>
  </si>
  <si>
    <t>Total Mitigation</t>
  </si>
  <si>
    <t>Cell</t>
  </si>
  <si>
    <t>Tunnel</t>
  </si>
  <si>
    <t>Total Acres</t>
  </si>
  <si>
    <t>Total CIR (ac-f)</t>
  </si>
  <si>
    <t>MODFLOW output cf/d</t>
  </si>
  <si>
    <t>MODFLOW output ac-f</t>
  </si>
  <si>
    <t>A&amp;B Irrigation District Analysis</t>
  </si>
  <si>
    <t>At Rangen Cell</t>
  </si>
  <si>
    <t>At Tunnel</t>
  </si>
  <si>
    <t>Impact of Transmission losses</t>
  </si>
  <si>
    <t>Total Depletions</t>
  </si>
  <si>
    <t>Deplitions from A&amp;B Junior acres</t>
  </si>
  <si>
    <r>
      <t>Impact of Conversions</t>
    </r>
    <r>
      <rPr>
        <vertAlign val="superscript"/>
        <sz val="11"/>
        <color theme="1"/>
        <rFont val="Calibri"/>
        <family val="2"/>
        <scheme val="minor"/>
      </rPr>
      <t>1</t>
    </r>
  </si>
  <si>
    <r>
      <t>Impact of CREP</t>
    </r>
    <r>
      <rPr>
        <vertAlign val="superscript"/>
        <sz val="11"/>
        <color theme="1"/>
        <rFont val="Calibri"/>
        <family val="2"/>
        <scheme val="minor"/>
      </rPr>
      <t>2</t>
    </r>
  </si>
  <si>
    <t>Model calculated benefit due to conversions at Rangen cell</t>
  </si>
  <si>
    <t>Model calculated benefit due to CREP at Rangen cell</t>
  </si>
  <si>
    <t>List of Unit B lands Temporarily Served by Surface Water from Unit A</t>
  </si>
  <si>
    <t>Previous Delivery System</t>
  </si>
  <si>
    <t>Current Delivery System</t>
  </si>
  <si>
    <t>AF delivered 2009</t>
  </si>
  <si>
    <t>AF delivered 2010</t>
  </si>
  <si>
    <t>AF delivered 2011</t>
  </si>
  <si>
    <t>AF delivered 2012</t>
  </si>
  <si>
    <t>AF delivered 2013</t>
  </si>
  <si>
    <t>29RRRL922</t>
  </si>
  <si>
    <t>28OR922</t>
  </si>
  <si>
    <t>S POND-METER and</t>
  </si>
  <si>
    <t>4R1022-2 METER</t>
  </si>
  <si>
    <t>Total delivered</t>
  </si>
  <si>
    <t>G 13.7-M.W.</t>
  </si>
  <si>
    <t>*NOTE</t>
  </si>
  <si>
    <r>
      <rPr>
        <sz val="10"/>
        <color rgb="FFFF0000"/>
        <rFont val="Arial"/>
        <family val="2"/>
      </rPr>
      <t>*NOTE:</t>
    </r>
    <r>
      <rPr>
        <sz val="10"/>
        <rFont val="Arial"/>
        <family val="2"/>
      </rPr>
      <t xml:space="preserve">   A District water right transfer was from the 28A922 for 14.8 acres to non-irrigable land located in the  N 1/2 36 821 &amp; B-31 922</t>
    </r>
  </si>
  <si>
    <t xml:space="preserve"> Historical District usage is 3.0 acre feet per acre.  14.8 acres X 3.0 acre feet = 44.4 acre ft annual usage </t>
  </si>
  <si>
    <t>averagre of data provided in request</t>
  </si>
  <si>
    <t>using average of above data in steady state run</t>
  </si>
  <si>
    <t>Impact of Conversions (avg 2009-13)</t>
  </si>
  <si>
    <t>Using deliveries in 2009 Blue Lakes Mitigation Plan</t>
  </si>
  <si>
    <t>Using deliveries provided from 2009-2013</t>
  </si>
  <si>
    <t>reach</t>
  </si>
  <si>
    <t>Blue Lakes deliveries</t>
  </si>
  <si>
    <t>Average of 2009-2013 deliveries</t>
  </si>
  <si>
    <t>Depletions from A&amp;B Junior acres</t>
  </si>
  <si>
    <t>Impact of CREP</t>
  </si>
</sst>
</file>

<file path=xl/styles.xml><?xml version="1.0" encoding="utf-8"?>
<styleSheet xmlns="http://schemas.openxmlformats.org/spreadsheetml/2006/main">
  <numFmts count="2">
    <numFmt numFmtId="164" formatCode="0.0000"/>
    <numFmt numFmtId="165" formatCode="0.000"/>
  </numFmts>
  <fonts count="7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vertAlign val="superscript"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3">
    <xf numFmtId="0" fontId="0" fillId="0" borderId="0"/>
    <xf numFmtId="0" fontId="1" fillId="0" borderId="0"/>
    <xf numFmtId="0" fontId="4" fillId="4" borderId="3" applyNumberFormat="0" applyAlignment="0" applyProtection="0"/>
  </cellStyleXfs>
  <cellXfs count="47">
    <xf numFmtId="0" fontId="0" fillId="0" borderId="0" xfId="0"/>
    <xf numFmtId="2" fontId="0" fillId="0" borderId="0" xfId="0" applyNumberFormat="1"/>
    <xf numFmtId="14" fontId="0" fillId="0" borderId="0" xfId="0" applyNumberFormat="1"/>
    <xf numFmtId="0" fontId="0" fillId="0" borderId="0" xfId="0" applyNumberFormat="1"/>
    <xf numFmtId="2" fontId="0" fillId="2" borderId="0" xfId="0" applyNumberFormat="1" applyFill="1"/>
    <xf numFmtId="0" fontId="0" fillId="2" borderId="0" xfId="0" applyFill="1"/>
    <xf numFmtId="0" fontId="0" fillId="0" borderId="0" xfId="0" applyBorder="1"/>
    <xf numFmtId="0" fontId="0" fillId="0" borderId="0" xfId="0" applyFill="1" applyBorder="1"/>
    <xf numFmtId="0" fontId="0" fillId="0" borderId="1" xfId="0" applyFill="1" applyBorder="1"/>
    <xf numFmtId="0" fontId="0" fillId="3" borderId="2" xfId="0" applyFill="1" applyBorder="1"/>
    <xf numFmtId="0" fontId="0" fillId="3" borderId="2" xfId="0" applyFill="1" applyBorder="1" applyAlignment="1">
      <alignment horizontal="center" wrapText="1"/>
    </xf>
    <xf numFmtId="0" fontId="1" fillId="0" borderId="0" xfId="1" applyNumberFormat="1"/>
    <xf numFmtId="0" fontId="1" fillId="0" borderId="0" xfId="1"/>
    <xf numFmtId="0" fontId="1" fillId="0" borderId="0" xfId="1" applyAlignment="1">
      <alignment horizontal="right"/>
    </xf>
    <xf numFmtId="10" fontId="0" fillId="0" borderId="0" xfId="0" applyNumberFormat="1"/>
    <xf numFmtId="0" fontId="2" fillId="0" borderId="0" xfId="1" applyFont="1"/>
    <xf numFmtId="11" fontId="0" fillId="0" borderId="0" xfId="0" applyNumberFormat="1"/>
    <xf numFmtId="1" fontId="0" fillId="0" borderId="0" xfId="0" applyNumberFormat="1"/>
    <xf numFmtId="0" fontId="0" fillId="0" borderId="2" xfId="0" applyBorder="1"/>
    <xf numFmtId="0" fontId="0" fillId="2" borderId="0" xfId="0" applyNumberFormat="1" applyFill="1"/>
    <xf numFmtId="164" fontId="0" fillId="0" borderId="2" xfId="0" applyNumberFormat="1" applyBorder="1"/>
    <xf numFmtId="0" fontId="0" fillId="0" borderId="0" xfId="0"/>
    <xf numFmtId="14" fontId="4" fillId="0" borderId="0" xfId="2" applyNumberFormat="1" applyFill="1" applyBorder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0" fontId="0" fillId="0" borderId="1" xfId="0" applyFill="1" applyBorder="1"/>
    <xf numFmtId="0" fontId="5" fillId="0" borderId="0" xfId="0" applyFont="1"/>
    <xf numFmtId="0" fontId="0" fillId="0" borderId="0" xfId="0" applyFill="1"/>
    <xf numFmtId="0" fontId="1" fillId="0" borderId="0" xfId="1" applyFill="1"/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/>
    <xf numFmtId="0" fontId="6" fillId="0" borderId="0" xfId="0" applyFont="1" applyFill="1"/>
    <xf numFmtId="0" fontId="6" fillId="0" borderId="0" xfId="0" applyFont="1" applyFill="1" applyAlignment="1">
      <alignment horizontal="right"/>
    </xf>
    <xf numFmtId="0" fontId="5" fillId="0" borderId="0" xfId="1" applyFont="1" applyFill="1" applyAlignment="1">
      <alignment horizontal="right"/>
    </xf>
    <xf numFmtId="0" fontId="5" fillId="0" borderId="0" xfId="1" applyFont="1" applyFill="1"/>
    <xf numFmtId="0" fontId="5" fillId="0" borderId="0" xfId="1" applyNumberFormat="1" applyFont="1" applyFill="1"/>
    <xf numFmtId="0" fontId="1" fillId="0" borderId="0" xfId="1" applyFont="1"/>
    <xf numFmtId="2" fontId="0" fillId="0" borderId="0" xfId="0" applyNumberFormat="1" applyFill="1"/>
    <xf numFmtId="2" fontId="0" fillId="0" borderId="2" xfId="0" applyNumberFormat="1" applyBorder="1"/>
    <xf numFmtId="165" fontId="0" fillId="0" borderId="2" xfId="0" applyNumberFormat="1" applyBorder="1"/>
    <xf numFmtId="165" fontId="0" fillId="0" borderId="0" xfId="0" applyNumberFormat="1" applyBorder="1"/>
    <xf numFmtId="2" fontId="0" fillId="0" borderId="0" xfId="0" applyNumberFormat="1" applyBorder="1"/>
  </cellXfs>
  <cellStyles count="3">
    <cellStyle name="Input" xfId="2" builtinId="20"/>
    <cellStyle name="Normal" xfId="0" builtinId="0"/>
    <cellStyle name="Normal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22</xdr:row>
      <xdr:rowOff>57149</xdr:rowOff>
    </xdr:from>
    <xdr:to>
      <xdr:col>8</xdr:col>
      <xdr:colOff>38100</xdr:colOff>
      <xdr:row>31</xdr:row>
      <xdr:rowOff>47624</xdr:rowOff>
    </xdr:to>
    <xdr:sp macro="" textlink="">
      <xdr:nvSpPr>
        <xdr:cNvPr id="2" name="TextBox 1"/>
        <xdr:cNvSpPr txBox="1"/>
      </xdr:nvSpPr>
      <xdr:spPr>
        <a:xfrm>
          <a:off x="123825" y="4248149"/>
          <a:ext cx="4972050" cy="1704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Calculate impact of curtailment using:</a:t>
          </a:r>
        </a:p>
        <a:p>
          <a:r>
            <a:rPr lang="en-US" sz="1100"/>
            <a:t>	Extract junior acres from water rights</a:t>
          </a:r>
        </a:p>
        <a:p>
          <a:r>
            <a:rPr lang="en-US" sz="1100"/>
            <a:t>		2062.6 ac</a:t>
          </a:r>
        </a:p>
        <a:p>
          <a:r>
            <a:rPr lang="en-US" sz="1100"/>
            <a:t>	Apply</a:t>
          </a:r>
          <a:r>
            <a:rPr lang="en-US" sz="1100" baseline="0"/>
            <a:t> junior acres to all 182 A&amp;B irrigation wells in POD_2014.shp</a:t>
          </a:r>
        </a:p>
        <a:p>
          <a:r>
            <a:rPr lang="en-US" sz="1100" baseline="0"/>
            <a:t>		11.33 ac/well</a:t>
          </a:r>
          <a:endParaRPr lang="en-US" sz="1100"/>
        </a:p>
        <a:p>
          <a:r>
            <a:rPr lang="en-US" sz="1100"/>
            <a:t>	ESPAM2_CIR_GWadjusted.shp to get Crop Irrigation Requirement</a:t>
          </a:r>
        </a:p>
        <a:p>
          <a:r>
            <a:rPr lang="en-US" sz="1100"/>
            <a:t>	Use</a:t>
          </a:r>
          <a:r>
            <a:rPr lang="en-US" sz="1100" baseline="0"/>
            <a:t> Identify tool to extract CIR at each A&amp;B well</a:t>
          </a:r>
        </a:p>
        <a:p>
          <a:r>
            <a:rPr lang="en-US" sz="1100" baseline="0"/>
            <a:t>	Multiply CIR times Acres</a:t>
          </a:r>
        </a:p>
        <a:p>
          <a:r>
            <a:rPr lang="en-US" sz="1100" baseline="0"/>
            <a:t>	Convert to ac-ft to ft**3/day</a:t>
          </a:r>
          <a:endParaRPr lang="en-US" sz="1100"/>
        </a:p>
      </xdr:txBody>
    </xdr:sp>
    <xdr:clientData/>
  </xdr:twoCellAnchor>
  <xdr:twoCellAnchor editAs="oneCell">
    <xdr:from>
      <xdr:col>0</xdr:col>
      <xdr:colOff>66676</xdr:colOff>
      <xdr:row>0</xdr:row>
      <xdr:rowOff>19050</xdr:rowOff>
    </xdr:from>
    <xdr:to>
      <xdr:col>8</xdr:col>
      <xdr:colOff>438150</xdr:colOff>
      <xdr:row>21</xdr:row>
      <xdr:rowOff>153091</xdr:rowOff>
    </xdr:to>
    <xdr:pic>
      <xdr:nvPicPr>
        <xdr:cNvPr id="3" name="Picture 1" descr="G:\Orders\2014\AB\gis\A&amp;B_Junio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66676" y="19050"/>
          <a:ext cx="5429249" cy="4134541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22</xdr:row>
      <xdr:rowOff>171449</xdr:rowOff>
    </xdr:from>
    <xdr:to>
      <xdr:col>8</xdr:col>
      <xdr:colOff>400051</xdr:colOff>
      <xdr:row>28</xdr:row>
      <xdr:rowOff>38100</xdr:rowOff>
    </xdr:to>
    <xdr:sp macro="" textlink="">
      <xdr:nvSpPr>
        <xdr:cNvPr id="2" name="TextBox 1"/>
        <xdr:cNvSpPr txBox="1"/>
      </xdr:nvSpPr>
      <xdr:spPr>
        <a:xfrm>
          <a:off x="19050" y="4362449"/>
          <a:ext cx="5438776" cy="10096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B_lands_served_A.shp from 'Item Q from Directors request'</a:t>
          </a:r>
          <a:endParaRPr lang="en-US"/>
        </a:p>
        <a:p>
          <a:r>
            <a:rPr lang="en-US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	Select cells intercected by wells ab_prodwells</a:t>
          </a:r>
          <a:r>
            <a:rPr lang="en-US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 </a:t>
          </a:r>
          <a:r>
            <a:rPr lang="en-US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supplying conversions </a:t>
          </a:r>
          <a:endParaRPr lang="en-U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		from 'item-KNOP  in Directors request'</a:t>
          </a:r>
          <a:endParaRPr lang="en-US"/>
        </a:p>
        <a:p>
          <a:r>
            <a:rPr lang="en-US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	apportion 3870.27 ac-ft by acre served by well</a:t>
          </a:r>
        </a:p>
        <a:p>
          <a:r>
            <a:rPr lang="en-US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		3870.27</a:t>
          </a:r>
          <a:r>
            <a:rPr lang="en-US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from A&amp;B mitigation plan)</a:t>
          </a:r>
          <a:endParaRPr lang="en-US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 editAs="oneCell">
    <xdr:from>
      <xdr:col>0</xdr:col>
      <xdr:colOff>114301</xdr:colOff>
      <xdr:row>0</xdr:row>
      <xdr:rowOff>133351</xdr:rowOff>
    </xdr:from>
    <xdr:to>
      <xdr:col>8</xdr:col>
      <xdr:colOff>428625</xdr:colOff>
      <xdr:row>17</xdr:row>
      <xdr:rowOff>33371</xdr:rowOff>
    </xdr:to>
    <xdr:pic>
      <xdr:nvPicPr>
        <xdr:cNvPr id="3" name="Picture 1" descr="G:\Orders\2014\AB\gis\A&amp;B_Junio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14301" y="133351"/>
          <a:ext cx="5372099" cy="409102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23</xdr:row>
      <xdr:rowOff>171449</xdr:rowOff>
    </xdr:from>
    <xdr:to>
      <xdr:col>8</xdr:col>
      <xdr:colOff>276225</xdr:colOff>
      <xdr:row>32</xdr:row>
      <xdr:rowOff>161924</xdr:rowOff>
    </xdr:to>
    <xdr:sp macro="" textlink="">
      <xdr:nvSpPr>
        <xdr:cNvPr id="2" name="TextBox 1"/>
        <xdr:cNvSpPr txBox="1"/>
      </xdr:nvSpPr>
      <xdr:spPr>
        <a:xfrm>
          <a:off x="361950" y="4552949"/>
          <a:ext cx="4972050" cy="1704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Calculate impact of transmission losses:</a:t>
          </a:r>
        </a:p>
        <a:p>
          <a:r>
            <a:rPr lang="en-US" sz="1100"/>
            <a:t>	select </a:t>
          </a:r>
          <a:r>
            <a:rPr lang="en-US" sz="1100" baseline="0"/>
            <a:t> route connecting conversion wells with canal system</a:t>
          </a:r>
        </a:p>
        <a:p>
          <a:r>
            <a:rPr lang="en-US" sz="1100" baseline="0"/>
            <a:t>	calculate transmission loss assuming 15% canal seepage</a:t>
          </a:r>
        </a:p>
        <a:p>
          <a:r>
            <a:rPr lang="en-US" sz="1100" baseline="0"/>
            <a:t>		15% loss from ESPAM2.1</a:t>
          </a:r>
        </a:p>
        <a:p>
          <a:r>
            <a:rPr lang="en-US" sz="1100" baseline="0"/>
            <a:t>	3870.27/(1-.15)=4553.25 diverted</a:t>
          </a:r>
        </a:p>
        <a:p>
          <a:r>
            <a:rPr lang="en-US" sz="1100" baseline="0"/>
            <a:t>	4553.25-3870.27=682.99 transmission loss</a:t>
          </a:r>
        </a:p>
        <a:p>
          <a:r>
            <a:rPr lang="en-US" sz="1100" baseline="0"/>
            <a:t>	apportion evenly among  transmission cells</a:t>
          </a:r>
        </a:p>
      </xdr:txBody>
    </xdr:sp>
    <xdr:clientData/>
  </xdr:twoCellAnchor>
  <xdr:twoCellAnchor editAs="oneCell">
    <xdr:from>
      <xdr:col>0</xdr:col>
      <xdr:colOff>57152</xdr:colOff>
      <xdr:row>0</xdr:row>
      <xdr:rowOff>38100</xdr:rowOff>
    </xdr:from>
    <xdr:to>
      <xdr:col>8</xdr:col>
      <xdr:colOff>427719</xdr:colOff>
      <xdr:row>21</xdr:row>
      <xdr:rowOff>171450</xdr:rowOff>
    </xdr:to>
    <xdr:pic>
      <xdr:nvPicPr>
        <xdr:cNvPr id="3" name="Picture 1" descr="G:\Orders\2014\AB\gis\A&amp;B_Junio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57152" y="38100"/>
          <a:ext cx="5428342" cy="41338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22</xdr:row>
      <xdr:rowOff>104774</xdr:rowOff>
    </xdr:from>
    <xdr:to>
      <xdr:col>8</xdr:col>
      <xdr:colOff>180975</xdr:colOff>
      <xdr:row>43</xdr:row>
      <xdr:rowOff>66675</xdr:rowOff>
    </xdr:to>
    <xdr:sp macro="" textlink="">
      <xdr:nvSpPr>
        <xdr:cNvPr id="2" name="TextBox 1"/>
        <xdr:cNvSpPr txBox="1"/>
      </xdr:nvSpPr>
      <xdr:spPr>
        <a:xfrm>
          <a:off x="266700" y="4295774"/>
          <a:ext cx="4972050" cy="39624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Add ESPAM2_CIR_GWadjusted.lyr to an ArcGIS project.  This file has annual and average monthly CIR averaged from November 1998 to October 2008 data.  Calibrated ET adjusted factors from the ESPAM2.1 *.ent file have been applied.</a:t>
          </a:r>
          <a:b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</a:b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Add CREP shapefile to project. </a:t>
          </a:r>
          <a:b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</a:b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Intersect these two shapefiles using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Analysis Tools-&gt;Overlay-&gt;Intersect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/>
          </a:r>
          <a:b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</a:b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Recalculate all area fields, or add new fields if needed.  Use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Calculate Geometry 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calculate the area in acres and square feet.  </a:t>
          </a:r>
          <a:b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</a:b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Add field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CIR_Ann_AF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and use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Field Calculator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/>
          </a:r>
          <a:b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[CIR_Ann_AF] = [Area_ac] * [AnAvg]</a:t>
          </a:r>
          <a:b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</a:b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Add field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CIRAnn_cfd 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and use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Field Calculator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/>
          </a:r>
          <a:b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[CIRAnn_cfd] = [Shape_area] * [AnAvg]/365.25</a:t>
          </a:r>
          <a:b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([Shape_area] is in square feet)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Close ArcGIS and open the *.dbf file from the intersected shapefile in Excel.</a:t>
          </a:r>
          <a:b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</a:b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Delete all fields except Layer, Row, Column, and CIRAnn_cfd and format for MODFLOW well file.  </a:t>
          </a:r>
        </a:p>
      </xdr:txBody>
    </xdr:sp>
    <xdr:clientData/>
  </xdr:twoCellAnchor>
  <xdr:twoCellAnchor editAs="oneCell">
    <xdr:from>
      <xdr:col>0</xdr:col>
      <xdr:colOff>161926</xdr:colOff>
      <xdr:row>0</xdr:row>
      <xdr:rowOff>123825</xdr:rowOff>
    </xdr:from>
    <xdr:to>
      <xdr:col>8</xdr:col>
      <xdr:colOff>390525</xdr:colOff>
      <xdr:row>21</xdr:row>
      <xdr:rowOff>149062</xdr:rowOff>
    </xdr:to>
    <xdr:pic>
      <xdr:nvPicPr>
        <xdr:cNvPr id="3" name="Picture 1" descr="G:\Orders\2014\AB\gis\A&amp;B_Junio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61926" y="123825"/>
          <a:ext cx="5286374" cy="402573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2:P114"/>
  <sheetViews>
    <sheetView topLeftCell="A4" workbookViewId="0">
      <selection activeCell="P14" sqref="P14"/>
    </sheetView>
  </sheetViews>
  <sheetFormatPr defaultRowHeight="15"/>
  <cols>
    <col min="2" max="2" width="11.85546875" bestFit="1" customWidth="1"/>
  </cols>
  <sheetData>
    <row r="12" spans="11:16">
      <c r="K12" t="s">
        <v>67</v>
      </c>
    </row>
    <row r="13" spans="11:16">
      <c r="K13" t="s">
        <v>60</v>
      </c>
      <c r="L13" t="s">
        <v>62</v>
      </c>
      <c r="M13" t="s">
        <v>61</v>
      </c>
      <c r="N13" t="s">
        <v>63</v>
      </c>
      <c r="O13" t="s">
        <v>64</v>
      </c>
    </row>
    <row r="14" spans="11:16">
      <c r="K14">
        <v>1751</v>
      </c>
      <c r="L14">
        <v>18.899999999999999</v>
      </c>
      <c r="M14">
        <v>152.4</v>
      </c>
      <c r="N14">
        <v>135.6</v>
      </c>
      <c r="O14">
        <v>4.7</v>
      </c>
      <c r="P14">
        <f>SUM(K14:O14)</f>
        <v>2062.6</v>
      </c>
    </row>
    <row r="15" spans="11:16">
      <c r="K15" t="s">
        <v>66</v>
      </c>
      <c r="L15" s="2" t="s">
        <v>66</v>
      </c>
      <c r="M15" s="2" t="s">
        <v>66</v>
      </c>
      <c r="N15" t="s">
        <v>66</v>
      </c>
      <c r="O15" t="s">
        <v>66</v>
      </c>
      <c r="P15" s="2" t="s">
        <v>65</v>
      </c>
    </row>
    <row r="17" spans="11:13">
      <c r="K17" t="s">
        <v>68</v>
      </c>
    </row>
    <row r="18" spans="11:13">
      <c r="K18" s="3">
        <v>184</v>
      </c>
    </row>
    <row r="20" spans="11:13">
      <c r="K20" t="s">
        <v>69</v>
      </c>
    </row>
    <row r="21" spans="11:13">
      <c r="K21">
        <f>P14/K18</f>
        <v>11.209782608695651</v>
      </c>
    </row>
    <row r="23" spans="11:13">
      <c r="K23" t="s">
        <v>0</v>
      </c>
    </row>
    <row r="24" spans="11:13">
      <c r="K24" t="s">
        <v>71</v>
      </c>
      <c r="L24" t="s">
        <v>72</v>
      </c>
      <c r="M24" t="s">
        <v>70</v>
      </c>
    </row>
    <row r="25" spans="11:13">
      <c r="K25">
        <v>611148.11181599996</v>
      </c>
      <c r="L25">
        <f>K25/43560*365.25</f>
        <v>5124.4684995590906</v>
      </c>
      <c r="M25">
        <f>L25/P14</f>
        <v>2.4844703284975713</v>
      </c>
    </row>
    <row r="27" spans="11:13">
      <c r="K27" t="s">
        <v>75</v>
      </c>
    </row>
    <row r="28" spans="11:13">
      <c r="K28">
        <v>611147.6875</v>
      </c>
    </row>
    <row r="33" spans="1:1">
      <c r="A33" t="s">
        <v>59</v>
      </c>
    </row>
    <row r="34" spans="1:1">
      <c r="A34" s="19">
        <f>D81</f>
        <v>0.11727581018518518</v>
      </c>
    </row>
    <row r="35" spans="1:1">
      <c r="A35" t="s">
        <v>76</v>
      </c>
    </row>
    <row r="36" spans="1:1">
      <c r="A36" s="19">
        <f>A34*0.63</f>
        <v>7.3883760416666666E-2</v>
      </c>
    </row>
    <row r="60" spans="2:4">
      <c r="B60" t="s">
        <v>56</v>
      </c>
      <c r="C60" t="s">
        <v>57</v>
      </c>
      <c r="D60" t="s">
        <v>58</v>
      </c>
    </row>
    <row r="61" spans="2:4">
      <c r="B61" t="s">
        <v>2</v>
      </c>
      <c r="C61">
        <v>-79.974299999999999</v>
      </c>
      <c r="D61">
        <f>-C61/86400</f>
        <v>9.2562847222222222E-4</v>
      </c>
    </row>
    <row r="62" spans="2:4">
      <c r="B62" t="s">
        <v>3</v>
      </c>
      <c r="C62">
        <v>-13.95889</v>
      </c>
      <c r="D62">
        <f t="shared" ref="D62:D114" si="0">-C62/86400</f>
        <v>1.6156122685185184E-4</v>
      </c>
    </row>
    <row r="63" spans="2:4">
      <c r="B63" t="s">
        <v>4</v>
      </c>
      <c r="C63">
        <v>-36.736449999999998</v>
      </c>
      <c r="D63">
        <f t="shared" si="0"/>
        <v>4.2519039351851848E-4</v>
      </c>
    </row>
    <row r="64" spans="2:4">
      <c r="B64" t="s">
        <v>5</v>
      </c>
      <c r="C64">
        <v>-41.828699999999998</v>
      </c>
      <c r="D64">
        <f t="shared" si="0"/>
        <v>4.8412847222222222E-4</v>
      </c>
    </row>
    <row r="65" spans="2:4">
      <c r="B65" t="s">
        <v>6</v>
      </c>
      <c r="C65">
        <v>-6.6464939999999997</v>
      </c>
      <c r="D65">
        <f t="shared" si="0"/>
        <v>7.692701388888889E-5</v>
      </c>
    </row>
    <row r="66" spans="2:4">
      <c r="B66" t="s">
        <v>7</v>
      </c>
      <c r="C66">
        <v>-138.36369999999999</v>
      </c>
      <c r="D66">
        <f t="shared" si="0"/>
        <v>1.6014317129629629E-3</v>
      </c>
    </row>
    <row r="67" spans="2:4">
      <c r="B67" t="s">
        <v>8</v>
      </c>
      <c r="C67">
        <v>-0.56879400000000002</v>
      </c>
      <c r="D67">
        <f t="shared" si="0"/>
        <v>6.5832638888888895E-6</v>
      </c>
    </row>
    <row r="68" spans="2:4">
      <c r="B68" t="s">
        <v>9</v>
      </c>
      <c r="C68">
        <v>-235.8338</v>
      </c>
      <c r="D68">
        <f t="shared" si="0"/>
        <v>2.7295578703703705E-3</v>
      </c>
    </row>
    <row r="69" spans="2:4">
      <c r="B69" t="s">
        <v>10</v>
      </c>
      <c r="C69">
        <v>-652.30619999999999</v>
      </c>
      <c r="D69">
        <f t="shared" si="0"/>
        <v>7.5498402777777777E-3</v>
      </c>
    </row>
    <row r="70" spans="2:4">
      <c r="B70" t="s">
        <v>11</v>
      </c>
      <c r="C70">
        <v>-86.344470000000001</v>
      </c>
      <c r="D70">
        <f t="shared" si="0"/>
        <v>9.9935729166666671E-4</v>
      </c>
    </row>
    <row r="71" spans="2:4">
      <c r="B71" t="s">
        <v>12</v>
      </c>
      <c r="C71">
        <v>-104.3843</v>
      </c>
      <c r="D71">
        <f t="shared" si="0"/>
        <v>1.2081516203703703E-3</v>
      </c>
    </row>
    <row r="72" spans="2:4">
      <c r="B72" t="s">
        <v>13</v>
      </c>
      <c r="C72">
        <v>-20753.8</v>
      </c>
      <c r="D72">
        <f t="shared" si="0"/>
        <v>0.2402060185185185</v>
      </c>
    </row>
    <row r="73" spans="2:4">
      <c r="B73" t="s">
        <v>14</v>
      </c>
      <c r="C73">
        <v>-80.718429999999998</v>
      </c>
      <c r="D73">
        <f t="shared" si="0"/>
        <v>9.3424108796296291E-4</v>
      </c>
    </row>
    <row r="74" spans="2:4">
      <c r="B74" t="s">
        <v>15</v>
      </c>
      <c r="C74">
        <v>-36.023589999999999</v>
      </c>
      <c r="D74">
        <f t="shared" si="0"/>
        <v>4.1693969907407403E-4</v>
      </c>
    </row>
    <row r="75" spans="2:4">
      <c r="B75" t="s">
        <v>16</v>
      </c>
      <c r="C75">
        <v>-539.11929999999995</v>
      </c>
      <c r="D75">
        <f t="shared" si="0"/>
        <v>6.2398067129629626E-3</v>
      </c>
    </row>
    <row r="76" spans="2:4">
      <c r="B76" t="s">
        <v>17</v>
      </c>
      <c r="C76">
        <v>-3960.6309999999999</v>
      </c>
      <c r="D76">
        <f t="shared" si="0"/>
        <v>4.584063657407407E-2</v>
      </c>
    </row>
    <row r="77" spans="2:4">
      <c r="B77" t="s">
        <v>18</v>
      </c>
      <c r="C77">
        <v>-47.808079999999997</v>
      </c>
      <c r="D77">
        <f t="shared" si="0"/>
        <v>5.5333425925925919E-4</v>
      </c>
    </row>
    <row r="78" spans="2:4">
      <c r="B78" t="s">
        <v>19</v>
      </c>
      <c r="C78">
        <v>-456.92610000000002</v>
      </c>
      <c r="D78">
        <f t="shared" si="0"/>
        <v>5.2884965277777782E-3</v>
      </c>
    </row>
    <row r="79" spans="2:4">
      <c r="B79" t="s">
        <v>20</v>
      </c>
      <c r="C79">
        <v>-7342.5150000000003</v>
      </c>
      <c r="D79">
        <f t="shared" si="0"/>
        <v>8.4982812500000005E-2</v>
      </c>
    </row>
    <row r="80" spans="2:4">
      <c r="B80" t="s">
        <v>21</v>
      </c>
      <c r="C80">
        <v>-639.44280000000003</v>
      </c>
      <c r="D80">
        <f t="shared" si="0"/>
        <v>7.400958333333334E-3</v>
      </c>
    </row>
    <row r="81" spans="2:4">
      <c r="B81" s="5" t="s">
        <v>22</v>
      </c>
      <c r="C81" s="5">
        <v>-10132.629999999999</v>
      </c>
      <c r="D81" s="5">
        <f t="shared" si="0"/>
        <v>0.11727581018518518</v>
      </c>
    </row>
    <row r="82" spans="2:4">
      <c r="B82" t="s">
        <v>23</v>
      </c>
      <c r="C82">
        <v>-6454.39</v>
      </c>
      <c r="D82">
        <f t="shared" si="0"/>
        <v>7.4703587962962961E-2</v>
      </c>
    </row>
    <row r="83" spans="2:4">
      <c r="B83" t="s">
        <v>24</v>
      </c>
      <c r="C83">
        <v>-28888.06</v>
      </c>
      <c r="D83">
        <f t="shared" si="0"/>
        <v>0.33435254629629629</v>
      </c>
    </row>
    <row r="84" spans="2:4">
      <c r="B84" t="s">
        <v>25</v>
      </c>
      <c r="C84">
        <v>-0.64606430000000004</v>
      </c>
      <c r="D84">
        <f t="shared" si="0"/>
        <v>7.4775960648148155E-6</v>
      </c>
    </row>
    <row r="85" spans="2:4">
      <c r="B85" t="s">
        <v>26</v>
      </c>
      <c r="C85">
        <v>-19.471329999999998</v>
      </c>
      <c r="D85">
        <f t="shared" si="0"/>
        <v>2.2536261574074073E-4</v>
      </c>
    </row>
    <row r="86" spans="2:4">
      <c r="B86" t="s">
        <v>27</v>
      </c>
      <c r="C86">
        <v>-11134.45</v>
      </c>
      <c r="D86">
        <f t="shared" si="0"/>
        <v>0.12887094907407409</v>
      </c>
    </row>
    <row r="87" spans="2:4">
      <c r="B87" t="s">
        <v>28</v>
      </c>
      <c r="C87">
        <v>-66.656809999999993</v>
      </c>
      <c r="D87">
        <f t="shared" si="0"/>
        <v>7.7149085648148144E-4</v>
      </c>
    </row>
    <row r="88" spans="2:4">
      <c r="B88" t="s">
        <v>29</v>
      </c>
      <c r="C88">
        <v>-41845.11</v>
      </c>
      <c r="D88">
        <f t="shared" si="0"/>
        <v>0.48431840277777777</v>
      </c>
    </row>
    <row r="89" spans="2:4">
      <c r="B89" t="s">
        <v>30</v>
      </c>
      <c r="C89">
        <v>-1983.6479999999999</v>
      </c>
      <c r="D89">
        <f t="shared" si="0"/>
        <v>2.2958888888888886E-2</v>
      </c>
    </row>
    <row r="90" spans="2:4">
      <c r="B90" t="s">
        <v>31</v>
      </c>
      <c r="C90">
        <v>-8631.2489999999998</v>
      </c>
      <c r="D90">
        <f t="shared" si="0"/>
        <v>9.9898715277777772E-2</v>
      </c>
    </row>
    <row r="91" spans="2:4">
      <c r="B91" t="s">
        <v>32</v>
      </c>
      <c r="C91">
        <v>-683.36850000000004</v>
      </c>
      <c r="D91">
        <f t="shared" si="0"/>
        <v>7.9093576388888885E-3</v>
      </c>
    </row>
    <row r="92" spans="2:4">
      <c r="B92" t="s">
        <v>33</v>
      </c>
      <c r="C92">
        <v>-25283.93</v>
      </c>
      <c r="D92">
        <f t="shared" si="0"/>
        <v>0.29263807870370373</v>
      </c>
    </row>
    <row r="93" spans="2:4">
      <c r="B93" t="s">
        <v>34</v>
      </c>
      <c r="C93">
        <v>-25401.47</v>
      </c>
      <c r="D93">
        <f t="shared" si="0"/>
        <v>0.29399849537037037</v>
      </c>
    </row>
    <row r="94" spans="2:4">
      <c r="B94" t="s">
        <v>35</v>
      </c>
      <c r="C94">
        <v>-0.36980960000000002</v>
      </c>
      <c r="D94">
        <f t="shared" si="0"/>
        <v>4.2802037037037036E-6</v>
      </c>
    </row>
    <row r="95" spans="2:4">
      <c r="B95" t="s">
        <v>36</v>
      </c>
      <c r="C95">
        <v>-1.6513279999999999</v>
      </c>
      <c r="D95">
        <f t="shared" si="0"/>
        <v>1.911259259259259E-5</v>
      </c>
    </row>
    <row r="96" spans="2:4">
      <c r="B96" t="s">
        <v>37</v>
      </c>
      <c r="C96">
        <v>-19677.46</v>
      </c>
      <c r="D96">
        <f t="shared" si="0"/>
        <v>0.22774837962962963</v>
      </c>
    </row>
    <row r="97" spans="2:4">
      <c r="B97" t="s">
        <v>38</v>
      </c>
      <c r="C97">
        <v>-29068.35</v>
      </c>
      <c r="D97">
        <f t="shared" si="0"/>
        <v>0.3364392361111111</v>
      </c>
    </row>
    <row r="98" spans="2:4">
      <c r="B98" t="s">
        <v>39</v>
      </c>
      <c r="C98">
        <v>-41.961489999999998</v>
      </c>
      <c r="D98">
        <f t="shared" si="0"/>
        <v>4.8566539351851848E-4</v>
      </c>
    </row>
    <row r="99" spans="2:4">
      <c r="B99" t="s">
        <v>40</v>
      </c>
      <c r="C99">
        <v>-12.439109999999999</v>
      </c>
      <c r="D99">
        <f t="shared" si="0"/>
        <v>1.4397118055555554E-4</v>
      </c>
    </row>
    <row r="100" spans="2:4">
      <c r="B100" t="s">
        <v>41</v>
      </c>
      <c r="C100">
        <v>-85.281490000000005</v>
      </c>
      <c r="D100">
        <f t="shared" si="0"/>
        <v>9.8705428240740737E-4</v>
      </c>
    </row>
    <row r="101" spans="2:4">
      <c r="B101" t="s">
        <v>42</v>
      </c>
      <c r="C101">
        <v>-0.59772069999999999</v>
      </c>
      <c r="D101">
        <f t="shared" si="0"/>
        <v>6.9180636574074073E-6</v>
      </c>
    </row>
    <row r="102" spans="2:4">
      <c r="B102" t="s">
        <v>43</v>
      </c>
      <c r="C102">
        <v>-14.78046</v>
      </c>
      <c r="D102">
        <f t="shared" si="0"/>
        <v>1.7107013888888889E-4</v>
      </c>
    </row>
    <row r="103" spans="2:4">
      <c r="B103" t="s">
        <v>44</v>
      </c>
      <c r="C103">
        <v>-125.8854</v>
      </c>
      <c r="D103">
        <f t="shared" si="0"/>
        <v>1.4570069444444446E-3</v>
      </c>
    </row>
    <row r="104" spans="2:4">
      <c r="B104" t="s">
        <v>45</v>
      </c>
      <c r="C104">
        <v>-31.37978</v>
      </c>
      <c r="D104">
        <f t="shared" si="0"/>
        <v>3.6319189814814815E-4</v>
      </c>
    </row>
    <row r="105" spans="2:4">
      <c r="B105" t="s">
        <v>46</v>
      </c>
      <c r="C105">
        <v>-14758.78</v>
      </c>
      <c r="D105">
        <f t="shared" si="0"/>
        <v>0.17081921296296296</v>
      </c>
    </row>
    <row r="106" spans="2:4">
      <c r="B106" t="s">
        <v>47</v>
      </c>
      <c r="C106">
        <v>-372.32400000000001</v>
      </c>
      <c r="D106">
        <f t="shared" si="0"/>
        <v>4.3093055555555558E-3</v>
      </c>
    </row>
    <row r="107" spans="2:4">
      <c r="B107" t="s">
        <v>48</v>
      </c>
      <c r="C107">
        <v>-384.58109999999999</v>
      </c>
      <c r="D107">
        <f t="shared" si="0"/>
        <v>4.4511701388888891E-3</v>
      </c>
    </row>
    <row r="108" spans="2:4">
      <c r="B108" t="s">
        <v>49</v>
      </c>
      <c r="C108">
        <v>-5494.2349999999997</v>
      </c>
      <c r="D108">
        <f t="shared" si="0"/>
        <v>6.3590682870370369E-2</v>
      </c>
    </row>
    <row r="109" spans="2:4">
      <c r="B109" t="s">
        <v>50</v>
      </c>
      <c r="C109">
        <v>-4212.8620000000001</v>
      </c>
      <c r="D109">
        <f t="shared" si="0"/>
        <v>4.8759976851851849E-2</v>
      </c>
    </row>
    <row r="110" spans="2:4">
      <c r="B110" t="s">
        <v>51</v>
      </c>
      <c r="C110">
        <v>-24.851939999999999</v>
      </c>
      <c r="D110">
        <f t="shared" si="0"/>
        <v>2.8763819444444443E-4</v>
      </c>
    </row>
    <row r="111" spans="2:4">
      <c r="B111" t="s">
        <v>52</v>
      </c>
      <c r="C111">
        <v>-36.841360000000002</v>
      </c>
      <c r="D111">
        <f t="shared" si="0"/>
        <v>4.2640462962962965E-4</v>
      </c>
    </row>
    <row r="112" spans="2:4">
      <c r="B112" t="s">
        <v>53</v>
      </c>
      <c r="C112">
        <v>-34.427309999999999</v>
      </c>
      <c r="D112">
        <f t="shared" si="0"/>
        <v>3.9846423611111109E-4</v>
      </c>
    </row>
    <row r="113" spans="2:4">
      <c r="B113" t="s">
        <v>54</v>
      </c>
      <c r="C113">
        <v>-75725.77</v>
      </c>
      <c r="D113">
        <f t="shared" si="0"/>
        <v>0.87645567129629631</v>
      </c>
    </row>
    <row r="114" spans="2:4">
      <c r="B114" t="s">
        <v>55</v>
      </c>
      <c r="C114">
        <v>-253206.7</v>
      </c>
      <c r="D114">
        <f t="shared" si="0"/>
        <v>2.9306331018518521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B2:T119"/>
  <sheetViews>
    <sheetView workbookViewId="0">
      <selection activeCell="Q30" sqref="Q30"/>
    </sheetView>
  </sheetViews>
  <sheetFormatPr defaultRowHeight="15"/>
  <cols>
    <col min="2" max="2" width="11.85546875" bestFit="1" customWidth="1"/>
  </cols>
  <sheetData>
    <row r="2" spans="17:20">
      <c r="Q2" s="31"/>
      <c r="R2" s="31"/>
      <c r="S2" s="31"/>
      <c r="T2" s="31"/>
    </row>
    <row r="3" spans="17:20">
      <c r="Q3" s="42"/>
      <c r="R3" s="31"/>
      <c r="S3" s="31"/>
      <c r="T3" s="31"/>
    </row>
    <row r="4" spans="17:20">
      <c r="Q4" s="31"/>
      <c r="R4" s="31"/>
      <c r="S4" s="31"/>
      <c r="T4" s="31"/>
    </row>
    <row r="5" spans="17:20">
      <c r="Q5" s="42"/>
      <c r="R5" s="31"/>
      <c r="S5" s="31"/>
      <c r="T5" s="31"/>
    </row>
    <row r="6" spans="17:20">
      <c r="Q6" s="31"/>
      <c r="R6" s="31"/>
      <c r="S6" s="31"/>
      <c r="T6" s="31"/>
    </row>
    <row r="7" spans="17:20">
      <c r="Q7" s="31"/>
      <c r="R7" s="31"/>
      <c r="S7" s="31"/>
      <c r="T7" s="31"/>
    </row>
    <row r="8" spans="17:20">
      <c r="Q8" s="42"/>
      <c r="R8" s="31"/>
      <c r="S8" s="31"/>
      <c r="T8" s="31"/>
    </row>
    <row r="9" spans="17:20">
      <c r="Q9" s="31"/>
      <c r="R9" s="31"/>
      <c r="S9" s="31"/>
      <c r="T9" s="31"/>
    </row>
    <row r="10" spans="17:20">
      <c r="Q10" s="42"/>
      <c r="R10" s="31"/>
      <c r="S10" s="31"/>
      <c r="T10" s="31"/>
    </row>
    <row r="11" spans="17:20">
      <c r="Q11" s="31"/>
      <c r="R11" s="31"/>
      <c r="S11" s="31"/>
      <c r="T11" s="31"/>
    </row>
    <row r="12" spans="17:20">
      <c r="Q12" s="42"/>
      <c r="R12" s="31"/>
      <c r="S12" s="31"/>
      <c r="T12" s="31"/>
    </row>
    <row r="13" spans="17:20">
      <c r="Q13" s="42"/>
      <c r="R13" s="31"/>
      <c r="S13" s="31"/>
      <c r="T13" s="31"/>
    </row>
    <row r="14" spans="17:20">
      <c r="Q14" s="42"/>
      <c r="R14" s="31"/>
      <c r="S14" s="31"/>
      <c r="T14" s="31"/>
    </row>
    <row r="15" spans="17:20">
      <c r="Q15" s="31"/>
      <c r="R15" s="31"/>
      <c r="S15" s="31"/>
      <c r="T15" s="31"/>
    </row>
    <row r="16" spans="17:20">
      <c r="Q16" s="31"/>
      <c r="R16" s="31"/>
      <c r="S16" s="31"/>
      <c r="T16" s="31"/>
    </row>
    <row r="17" spans="17:20">
      <c r="Q17" s="31"/>
      <c r="R17" s="31"/>
      <c r="S17" s="31"/>
      <c r="T17" s="31"/>
    </row>
    <row r="18" spans="17:20">
      <c r="Q18" s="31"/>
      <c r="R18" s="31"/>
      <c r="S18" s="31"/>
      <c r="T18" s="31"/>
    </row>
    <row r="19" spans="17:20">
      <c r="Q19" s="31"/>
      <c r="R19" s="31"/>
      <c r="S19" s="31"/>
      <c r="T19" s="31"/>
    </row>
    <row r="20" spans="17:20">
      <c r="Q20" s="31"/>
      <c r="R20" s="31"/>
      <c r="S20" s="31"/>
      <c r="T20" s="31"/>
    </row>
    <row r="21" spans="17:20">
      <c r="Q21" s="31"/>
      <c r="R21" s="31"/>
      <c r="S21" s="31"/>
      <c r="T21" s="31"/>
    </row>
    <row r="22" spans="17:20">
      <c r="Q22" s="31"/>
      <c r="R22" s="31"/>
      <c r="S22" s="31"/>
      <c r="T22" s="31"/>
    </row>
    <row r="23" spans="17:20">
      <c r="Q23" s="31"/>
      <c r="R23" s="31"/>
      <c r="S23" s="31"/>
      <c r="T23" s="31"/>
    </row>
    <row r="24" spans="17:20">
      <c r="Q24" s="31"/>
      <c r="R24" s="31"/>
      <c r="S24" s="31"/>
      <c r="T24" s="31"/>
    </row>
    <row r="25" spans="17:20">
      <c r="Q25" s="42"/>
      <c r="R25" s="31"/>
      <c r="S25" s="31"/>
      <c r="T25" s="31"/>
    </row>
    <row r="26" spans="17:20">
      <c r="Q26" s="31"/>
      <c r="R26" s="31"/>
      <c r="S26" s="31"/>
      <c r="T26" s="31"/>
    </row>
    <row r="27" spans="17:20">
      <c r="Q27" s="42"/>
      <c r="R27" s="31"/>
      <c r="S27" s="31"/>
      <c r="T27" s="31"/>
    </row>
    <row r="28" spans="17:20">
      <c r="Q28" s="31"/>
      <c r="R28" s="31"/>
      <c r="S28" s="31"/>
      <c r="T28" s="31"/>
    </row>
    <row r="41" spans="2:15">
      <c r="J41" t="s">
        <v>113</v>
      </c>
    </row>
    <row r="42" spans="2:15">
      <c r="J42">
        <v>120.682125</v>
      </c>
    </row>
    <row r="44" spans="2:15">
      <c r="J44" t="s">
        <v>114</v>
      </c>
      <c r="K44" s="3"/>
      <c r="L44" s="2"/>
      <c r="O44" s="2"/>
    </row>
    <row r="45" spans="2:15">
      <c r="B45" t="s">
        <v>126</v>
      </c>
      <c r="J45">
        <v>297.17383999999998</v>
      </c>
    </row>
    <row r="46" spans="2:15">
      <c r="B46" s="19">
        <f>D86</f>
        <v>6.5640266203703702E-3</v>
      </c>
    </row>
    <row r="47" spans="2:15">
      <c r="B47" s="3" t="s">
        <v>76</v>
      </c>
      <c r="J47" s="3" t="s">
        <v>115</v>
      </c>
    </row>
    <row r="48" spans="2:15">
      <c r="B48" s="19">
        <f>B46*0.63</f>
        <v>4.1353367708333337E-3</v>
      </c>
      <c r="J48">
        <v>35441</v>
      </c>
    </row>
    <row r="49" spans="10:10">
      <c r="J49" s="3" t="s">
        <v>116</v>
      </c>
    </row>
    <row r="50" spans="10:10">
      <c r="J50">
        <f>J48*365.25/43560</f>
        <v>297.17229683195592</v>
      </c>
    </row>
    <row r="65" spans="2:4">
      <c r="B65" t="s">
        <v>56</v>
      </c>
      <c r="C65" t="s">
        <v>57</v>
      </c>
      <c r="D65" t="s">
        <v>58</v>
      </c>
    </row>
    <row r="66" spans="2:4">
      <c r="B66" t="s">
        <v>2</v>
      </c>
      <c r="C66">
        <v>-4.4852540000000003</v>
      </c>
      <c r="D66">
        <f>-C66/86400</f>
        <v>5.1912662037037042E-5</v>
      </c>
    </row>
    <row r="67" spans="2:4">
      <c r="B67" t="s">
        <v>3</v>
      </c>
      <c r="C67">
        <v>-0.78282949999999996</v>
      </c>
      <c r="D67">
        <f t="shared" ref="D67:D119" si="0">-C67/86400</f>
        <v>9.0605266203703697E-6</v>
      </c>
    </row>
    <row r="68" spans="2:4">
      <c r="B68" t="s">
        <v>4</v>
      </c>
      <c r="C68">
        <v>-2.0602140000000002</v>
      </c>
      <c r="D68">
        <f t="shared" si="0"/>
        <v>2.3845069444444447E-5</v>
      </c>
    </row>
    <row r="69" spans="2:4">
      <c r="B69" t="s">
        <v>5</v>
      </c>
      <c r="C69">
        <v>-2.3457949999999999</v>
      </c>
      <c r="D69">
        <f t="shared" si="0"/>
        <v>2.7150405092592591E-5</v>
      </c>
    </row>
    <row r="70" spans="2:4">
      <c r="B70" t="s">
        <v>6</v>
      </c>
      <c r="C70">
        <v>-0.37274069999999998</v>
      </c>
      <c r="D70">
        <f t="shared" si="0"/>
        <v>4.3141284722222223E-6</v>
      </c>
    </row>
    <row r="71" spans="2:4">
      <c r="B71" t="s">
        <v>7</v>
      </c>
      <c r="C71">
        <v>-7.7595539999999996</v>
      </c>
      <c r="D71">
        <f t="shared" si="0"/>
        <v>8.9809652777777775E-5</v>
      </c>
    </row>
    <row r="72" spans="2:4">
      <c r="B72" t="s">
        <v>8</v>
      </c>
      <c r="C72" s="16">
        <v>-3.1898335E-2</v>
      </c>
      <c r="D72">
        <f t="shared" si="0"/>
        <v>3.6919369212962964E-7</v>
      </c>
    </row>
    <row r="73" spans="2:4">
      <c r="B73" t="s">
        <v>9</v>
      </c>
      <c r="C73">
        <v>-13.22569</v>
      </c>
      <c r="D73">
        <f t="shared" si="0"/>
        <v>1.5307511574074074E-4</v>
      </c>
    </row>
    <row r="74" spans="2:4">
      <c r="B74" t="s">
        <v>10</v>
      </c>
      <c r="C74">
        <v>-36.58</v>
      </c>
      <c r="D74">
        <f t="shared" si="0"/>
        <v>4.2337962962962962E-4</v>
      </c>
    </row>
    <row r="75" spans="2:4">
      <c r="B75" t="s">
        <v>11</v>
      </c>
      <c r="C75">
        <v>-4.8407840000000002</v>
      </c>
      <c r="D75">
        <f t="shared" si="0"/>
        <v>5.6027592592592595E-5</v>
      </c>
    </row>
    <row r="76" spans="2:4">
      <c r="B76" t="s">
        <v>12</v>
      </c>
      <c r="C76">
        <v>-5.8482190000000003</v>
      </c>
      <c r="D76">
        <f t="shared" si="0"/>
        <v>6.7687719907407414E-5</v>
      </c>
    </row>
    <row r="77" spans="2:4">
      <c r="B77" t="s">
        <v>13</v>
      </c>
      <c r="C77">
        <v>-1162.9269999999999</v>
      </c>
      <c r="D77">
        <f t="shared" si="0"/>
        <v>1.3459803240740739E-2</v>
      </c>
    </row>
    <row r="78" spans="2:4">
      <c r="B78" t="s">
        <v>14</v>
      </c>
      <c r="C78">
        <v>-4.5196880000000004</v>
      </c>
      <c r="D78">
        <f t="shared" si="0"/>
        <v>5.2311203703703707E-5</v>
      </c>
    </row>
    <row r="79" spans="2:4">
      <c r="B79" t="s">
        <v>15</v>
      </c>
      <c r="C79">
        <v>-2.016956</v>
      </c>
      <c r="D79">
        <f t="shared" si="0"/>
        <v>2.3344398148148147E-5</v>
      </c>
    </row>
    <row r="80" spans="2:4">
      <c r="B80" t="s">
        <v>16</v>
      </c>
      <c r="C80">
        <v>-30.18065</v>
      </c>
      <c r="D80">
        <f t="shared" si="0"/>
        <v>3.4931307870370368E-4</v>
      </c>
    </row>
    <row r="81" spans="2:4">
      <c r="B81" t="s">
        <v>17</v>
      </c>
      <c r="C81">
        <v>-221.7107</v>
      </c>
      <c r="D81">
        <f t="shared" si="0"/>
        <v>2.5660960648148149E-3</v>
      </c>
    </row>
    <row r="82" spans="2:4">
      <c r="B82" t="s">
        <v>18</v>
      </c>
      <c r="C82">
        <v>-2.6761149999999998</v>
      </c>
      <c r="D82">
        <f t="shared" si="0"/>
        <v>3.0973553240740739E-5</v>
      </c>
    </row>
    <row r="83" spans="2:4">
      <c r="B83" t="s">
        <v>19</v>
      </c>
      <c r="C83">
        <v>-25.577300000000001</v>
      </c>
      <c r="D83">
        <f t="shared" si="0"/>
        <v>2.9603356481481484E-4</v>
      </c>
    </row>
    <row r="84" spans="2:4">
      <c r="B84" t="s">
        <v>20</v>
      </c>
      <c r="C84">
        <v>-410.99579999999997</v>
      </c>
      <c r="D84">
        <f t="shared" si="0"/>
        <v>4.7568958333333335E-3</v>
      </c>
    </row>
    <row r="85" spans="2:4">
      <c r="B85" t="s">
        <v>21</v>
      </c>
      <c r="C85">
        <v>-35.789499999999997</v>
      </c>
      <c r="D85">
        <f t="shared" si="0"/>
        <v>4.1423032407407402E-4</v>
      </c>
    </row>
    <row r="86" spans="2:4">
      <c r="B86" s="5" t="s">
        <v>22</v>
      </c>
      <c r="C86" s="5">
        <v>-567.13189999999997</v>
      </c>
      <c r="D86" s="5">
        <f t="shared" si="0"/>
        <v>6.5640266203703702E-3</v>
      </c>
    </row>
    <row r="87" spans="2:4">
      <c r="B87" t="s">
        <v>23</v>
      </c>
      <c r="C87">
        <v>-361.23349999999999</v>
      </c>
      <c r="D87">
        <f t="shared" si="0"/>
        <v>4.1809432870370368E-3</v>
      </c>
    </row>
    <row r="88" spans="2:4">
      <c r="B88" t="s">
        <v>24</v>
      </c>
      <c r="C88">
        <v>-1616.375</v>
      </c>
      <c r="D88">
        <f t="shared" si="0"/>
        <v>1.870804398148148E-2</v>
      </c>
    </row>
    <row r="89" spans="2:4">
      <c r="B89" t="s">
        <v>25</v>
      </c>
      <c r="C89" s="16">
        <v>-3.6138568000000003E-2</v>
      </c>
      <c r="D89">
        <f t="shared" si="0"/>
        <v>4.1827046296296299E-7</v>
      </c>
    </row>
    <row r="90" spans="2:4">
      <c r="B90" t="s">
        <v>26</v>
      </c>
      <c r="C90">
        <v>-1.0891580000000001</v>
      </c>
      <c r="D90">
        <f t="shared" si="0"/>
        <v>1.2605995370370371E-5</v>
      </c>
    </row>
    <row r="91" spans="2:4">
      <c r="B91" t="s">
        <v>27</v>
      </c>
      <c r="C91">
        <v>-622.76919999999996</v>
      </c>
      <c r="D91">
        <f t="shared" si="0"/>
        <v>7.2079768518518517E-3</v>
      </c>
    </row>
    <row r="92" spans="2:4">
      <c r="B92" t="s">
        <v>28</v>
      </c>
      <c r="C92">
        <v>-3.7278560000000001</v>
      </c>
      <c r="D92">
        <f t="shared" si="0"/>
        <v>4.3146481481481485E-5</v>
      </c>
    </row>
    <row r="93" spans="2:4">
      <c r="B93" t="s">
        <v>29</v>
      </c>
      <c r="C93">
        <v>-2340.297</v>
      </c>
      <c r="D93">
        <f t="shared" si="0"/>
        <v>2.7086770833333332E-2</v>
      </c>
    </row>
    <row r="94" spans="2:4">
      <c r="B94" t="s">
        <v>30</v>
      </c>
      <c r="C94">
        <v>-110.9366</v>
      </c>
      <c r="D94">
        <f t="shared" si="0"/>
        <v>1.2839884259259258E-3</v>
      </c>
    </row>
    <row r="95" spans="2:4">
      <c r="B95" t="s">
        <v>31</v>
      </c>
      <c r="C95">
        <v>-518.06529999999998</v>
      </c>
      <c r="D95">
        <f t="shared" si="0"/>
        <v>5.9961261574074075E-3</v>
      </c>
    </row>
    <row r="96" spans="2:4">
      <c r="B96" t="s">
        <v>32</v>
      </c>
      <c r="C96">
        <v>-38.217570000000002</v>
      </c>
      <c r="D96">
        <f t="shared" si="0"/>
        <v>4.4233298611111115E-4</v>
      </c>
    </row>
    <row r="97" spans="2:4">
      <c r="B97" t="s">
        <v>33</v>
      </c>
      <c r="C97">
        <v>-1517.5719999999999</v>
      </c>
      <c r="D97">
        <f t="shared" si="0"/>
        <v>1.7564490740740738E-2</v>
      </c>
    </row>
    <row r="98" spans="2:4">
      <c r="B98" t="s">
        <v>34</v>
      </c>
      <c r="C98">
        <v>-1420.548</v>
      </c>
      <c r="D98">
        <f t="shared" si="0"/>
        <v>1.6441527777777777E-2</v>
      </c>
    </row>
    <row r="99" spans="2:4">
      <c r="B99" t="s">
        <v>35</v>
      </c>
      <c r="C99" s="16">
        <v>-2.0680159E-2</v>
      </c>
      <c r="D99">
        <f t="shared" si="0"/>
        <v>2.3935369212962964E-7</v>
      </c>
    </row>
    <row r="100" spans="2:4">
      <c r="B100" t="s">
        <v>36</v>
      </c>
      <c r="C100" s="16">
        <v>-9.2341154999999994E-2</v>
      </c>
      <c r="D100">
        <f t="shared" si="0"/>
        <v>1.0687633680555556E-6</v>
      </c>
    </row>
    <row r="101" spans="2:4">
      <c r="B101" t="s">
        <v>37</v>
      </c>
      <c r="C101">
        <v>-1100.0350000000001</v>
      </c>
      <c r="D101">
        <f t="shared" si="0"/>
        <v>1.2731886574074074E-2</v>
      </c>
    </row>
    <row r="102" spans="2:4">
      <c r="B102" t="s">
        <v>38</v>
      </c>
      <c r="C102">
        <v>-1619.45</v>
      </c>
      <c r="D102">
        <f t="shared" si="0"/>
        <v>1.8743634259259258E-2</v>
      </c>
    </row>
    <row r="103" spans="2:4">
      <c r="B103" t="s">
        <v>39</v>
      </c>
      <c r="C103">
        <v>-2.3274300000000001</v>
      </c>
      <c r="D103">
        <f t="shared" si="0"/>
        <v>2.6937847222222224E-5</v>
      </c>
    </row>
    <row r="104" spans="2:4">
      <c r="B104" t="s">
        <v>40</v>
      </c>
      <c r="C104">
        <v>-0.68946220000000003</v>
      </c>
      <c r="D104">
        <f t="shared" si="0"/>
        <v>7.9798865740740741E-6</v>
      </c>
    </row>
    <row r="105" spans="2:4">
      <c r="B105" t="s">
        <v>41</v>
      </c>
      <c r="C105">
        <v>-4.72288</v>
      </c>
      <c r="D105">
        <f t="shared" si="0"/>
        <v>5.4662962962962963E-5</v>
      </c>
    </row>
    <row r="106" spans="2:4">
      <c r="B106" t="s">
        <v>42</v>
      </c>
      <c r="C106" s="16">
        <v>-3.3039543999999997E-2</v>
      </c>
      <c r="D106">
        <f t="shared" si="0"/>
        <v>3.8240212962962958E-7</v>
      </c>
    </row>
    <row r="107" spans="2:4">
      <c r="B107" t="s">
        <v>43</v>
      </c>
      <c r="C107">
        <v>-0.8152606</v>
      </c>
      <c r="D107">
        <f t="shared" si="0"/>
        <v>9.4358865740740734E-6</v>
      </c>
    </row>
    <row r="108" spans="2:4">
      <c r="B108" t="s">
        <v>44</v>
      </c>
      <c r="C108">
        <v>-6.7481309999999999</v>
      </c>
      <c r="D108">
        <f t="shared" si="0"/>
        <v>7.810336805555555E-5</v>
      </c>
    </row>
    <row r="109" spans="2:4">
      <c r="B109" t="s">
        <v>45</v>
      </c>
      <c r="C109">
        <v>-1.6638900000000001</v>
      </c>
      <c r="D109">
        <f t="shared" si="0"/>
        <v>1.9257986111111111E-5</v>
      </c>
    </row>
    <row r="110" spans="2:4">
      <c r="B110" t="s">
        <v>46</v>
      </c>
      <c r="C110">
        <v>-756.95749999999998</v>
      </c>
      <c r="D110">
        <f t="shared" si="0"/>
        <v>8.7610821759259265E-3</v>
      </c>
    </row>
    <row r="111" spans="2:4">
      <c r="B111" t="s">
        <v>47</v>
      </c>
      <c r="C111">
        <v>-18.20251</v>
      </c>
      <c r="D111">
        <f t="shared" si="0"/>
        <v>2.1067719907407408E-4</v>
      </c>
    </row>
    <row r="112" spans="2:4">
      <c r="B112" t="s">
        <v>48</v>
      </c>
      <c r="C112">
        <v>-18.433430000000001</v>
      </c>
      <c r="D112">
        <f t="shared" si="0"/>
        <v>2.1334988425925929E-4</v>
      </c>
    </row>
    <row r="113" spans="2:4">
      <c r="B113" t="s">
        <v>49</v>
      </c>
      <c r="C113">
        <v>-261.66579999999999</v>
      </c>
      <c r="D113">
        <f t="shared" si="0"/>
        <v>3.0285393518518517E-3</v>
      </c>
    </row>
    <row r="114" spans="2:4">
      <c r="B114" t="s">
        <v>50</v>
      </c>
      <c r="C114">
        <v>-199.3733</v>
      </c>
      <c r="D114">
        <f t="shared" si="0"/>
        <v>2.3075613425925924E-3</v>
      </c>
    </row>
    <row r="115" spans="2:4">
      <c r="B115" t="s">
        <v>51</v>
      </c>
      <c r="C115">
        <v>-1.173513</v>
      </c>
      <c r="D115">
        <f t="shared" si="0"/>
        <v>1.3582326388888889E-5</v>
      </c>
    </row>
    <row r="116" spans="2:4">
      <c r="B116" t="s">
        <v>52</v>
      </c>
      <c r="C116">
        <v>-1.7394270000000001</v>
      </c>
      <c r="D116">
        <f t="shared" si="0"/>
        <v>2.0132256944444447E-5</v>
      </c>
    </row>
    <row r="117" spans="2:4">
      <c r="B117" t="s">
        <v>53</v>
      </c>
      <c r="C117">
        <v>-1.625262</v>
      </c>
      <c r="D117">
        <f t="shared" si="0"/>
        <v>1.8810902777777777E-5</v>
      </c>
    </row>
    <row r="118" spans="2:4">
      <c r="B118" t="s">
        <v>54</v>
      </c>
      <c r="C118">
        <v>-4545.0969999999998</v>
      </c>
      <c r="D118">
        <f t="shared" si="0"/>
        <v>5.2605289351851846E-2</v>
      </c>
    </row>
    <row r="119" spans="2:4">
      <c r="B119" t="s">
        <v>55</v>
      </c>
      <c r="C119">
        <v>-15179.37</v>
      </c>
      <c r="D119">
        <f t="shared" si="0"/>
        <v>0.1756871527777778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43"/>
  <sheetViews>
    <sheetView workbookViewId="0"/>
  </sheetViews>
  <sheetFormatPr defaultRowHeight="15"/>
  <cols>
    <col min="1" max="1" width="10.7109375" style="17" customWidth="1"/>
    <col min="2" max="3" width="10.7109375" style="3" customWidth="1"/>
    <col min="4" max="4" width="15.7109375" style="3" customWidth="1"/>
  </cols>
  <sheetData>
    <row r="1" spans="1:4">
      <c r="A1" s="17">
        <f>COUNT(C3:C43)</f>
        <v>41</v>
      </c>
      <c r="B1" s="3">
        <v>0</v>
      </c>
      <c r="D1" s="3" t="s">
        <v>73</v>
      </c>
    </row>
    <row r="2" spans="1:4">
      <c r="A2" s="17">
        <f>A1</f>
        <v>41</v>
      </c>
      <c r="B2" s="3">
        <v>0</v>
      </c>
    </row>
    <row r="3" spans="1:4">
      <c r="A3" s="17">
        <v>1</v>
      </c>
      <c r="B3" s="3">
        <v>77</v>
      </c>
      <c r="C3" s="3">
        <v>59</v>
      </c>
      <c r="D3">
        <v>13895.934291581108</v>
      </c>
    </row>
    <row r="4" spans="1:4">
      <c r="A4" s="17">
        <v>1</v>
      </c>
      <c r="B4" s="3">
        <v>75</v>
      </c>
      <c r="C4" s="3">
        <v>58</v>
      </c>
      <c r="D4">
        <v>4.1478713210130049</v>
      </c>
    </row>
    <row r="5" spans="1:4">
      <c r="A5" s="17">
        <v>1</v>
      </c>
      <c r="B5" s="3">
        <v>75</v>
      </c>
      <c r="C5" s="3">
        <v>59</v>
      </c>
      <c r="D5">
        <v>872.14236824093086</v>
      </c>
    </row>
    <row r="6" spans="1:4">
      <c r="A6" s="17">
        <v>1</v>
      </c>
      <c r="B6" s="3">
        <v>75</v>
      </c>
      <c r="C6" s="3">
        <v>59</v>
      </c>
      <c r="D6">
        <v>105.36673511293634</v>
      </c>
    </row>
    <row r="7" spans="1:4">
      <c r="A7" s="17">
        <v>1</v>
      </c>
      <c r="B7" s="3">
        <v>75</v>
      </c>
      <c r="C7" s="3">
        <v>59</v>
      </c>
      <c r="D7">
        <v>1408.4517453798767</v>
      </c>
    </row>
    <row r="8" spans="1:4">
      <c r="A8" s="17">
        <v>1</v>
      </c>
      <c r="B8" s="3">
        <v>75</v>
      </c>
      <c r="C8" s="3">
        <v>59</v>
      </c>
      <c r="D8">
        <v>64.492265571526346</v>
      </c>
    </row>
    <row r="9" spans="1:4">
      <c r="A9" s="17">
        <v>1</v>
      </c>
      <c r="B9" s="3">
        <v>75</v>
      </c>
      <c r="C9" s="3">
        <v>59</v>
      </c>
      <c r="D9">
        <v>797.86721423682411</v>
      </c>
    </row>
    <row r="10" spans="1:4">
      <c r="A10" s="17">
        <v>1</v>
      </c>
      <c r="B10" s="3">
        <v>75</v>
      </c>
      <c r="C10" s="3">
        <v>59</v>
      </c>
      <c r="D10">
        <v>75.372210814510609</v>
      </c>
    </row>
    <row r="11" spans="1:4">
      <c r="A11" s="17">
        <v>1</v>
      </c>
      <c r="B11" s="3">
        <v>74</v>
      </c>
      <c r="C11" s="3">
        <v>58</v>
      </c>
      <c r="D11">
        <v>2.6496098562628335E-2</v>
      </c>
    </row>
    <row r="12" spans="1:4">
      <c r="A12" s="17">
        <v>1</v>
      </c>
      <c r="B12" s="3">
        <v>74</v>
      </c>
      <c r="C12" s="3">
        <v>58</v>
      </c>
      <c r="D12">
        <v>457.29500342231347</v>
      </c>
    </row>
    <row r="13" spans="1:4">
      <c r="A13" s="17">
        <v>1</v>
      </c>
      <c r="B13" s="3">
        <v>74</v>
      </c>
      <c r="C13" s="3">
        <v>58</v>
      </c>
      <c r="D13">
        <v>1025.4099931553731</v>
      </c>
    </row>
    <row r="14" spans="1:4">
      <c r="A14" s="17">
        <v>1</v>
      </c>
      <c r="B14" s="3">
        <v>74</v>
      </c>
      <c r="C14" s="3">
        <v>58</v>
      </c>
      <c r="D14">
        <v>2734.8966461327859</v>
      </c>
    </row>
    <row r="15" spans="1:4">
      <c r="A15" s="17">
        <v>1</v>
      </c>
      <c r="B15" s="3">
        <v>74</v>
      </c>
      <c r="C15" s="3">
        <v>59</v>
      </c>
      <c r="D15">
        <v>517.26762491444219</v>
      </c>
    </row>
    <row r="16" spans="1:4">
      <c r="A16" s="17">
        <v>1</v>
      </c>
      <c r="B16" s="3">
        <v>74</v>
      </c>
      <c r="C16" s="3">
        <v>59</v>
      </c>
      <c r="D16">
        <v>0.56614921286789865</v>
      </c>
    </row>
    <row r="17" spans="1:4">
      <c r="A17" s="17">
        <v>1</v>
      </c>
      <c r="B17" s="3">
        <v>74</v>
      </c>
      <c r="C17" s="3">
        <v>59</v>
      </c>
      <c r="D17">
        <v>348.13689253935661</v>
      </c>
    </row>
    <row r="18" spans="1:4">
      <c r="A18" s="17">
        <v>1</v>
      </c>
      <c r="B18" s="3">
        <v>74</v>
      </c>
      <c r="C18" s="3">
        <v>59</v>
      </c>
      <c r="D18">
        <v>2541.5550992470912</v>
      </c>
    </row>
    <row r="19" spans="1:4">
      <c r="A19" s="17">
        <v>1</v>
      </c>
      <c r="B19" s="3">
        <v>74</v>
      </c>
      <c r="C19" s="3">
        <v>59</v>
      </c>
      <c r="D19">
        <v>23.266557152635183</v>
      </c>
    </row>
    <row r="20" spans="1:4">
      <c r="A20" s="17">
        <v>1</v>
      </c>
      <c r="B20" s="3">
        <v>74</v>
      </c>
      <c r="C20" s="3">
        <v>59</v>
      </c>
      <c r="D20">
        <v>455.8877481177276</v>
      </c>
    </row>
    <row r="21" spans="1:4">
      <c r="A21" s="17">
        <v>1</v>
      </c>
      <c r="B21" s="3">
        <v>74</v>
      </c>
      <c r="C21" s="3">
        <v>59</v>
      </c>
      <c r="D21">
        <v>840.6516084873374</v>
      </c>
    </row>
    <row r="22" spans="1:4">
      <c r="A22" s="17">
        <v>1</v>
      </c>
      <c r="B22" s="3">
        <v>74</v>
      </c>
      <c r="C22" s="3">
        <v>59</v>
      </c>
      <c r="D22">
        <v>31.44558521560575</v>
      </c>
    </row>
    <row r="23" spans="1:4">
      <c r="A23" s="17">
        <v>1</v>
      </c>
      <c r="B23" s="3">
        <v>75</v>
      </c>
      <c r="C23" s="3">
        <v>62</v>
      </c>
      <c r="D23">
        <v>57.41437371663244</v>
      </c>
    </row>
    <row r="24" spans="1:4">
      <c r="A24" s="17">
        <v>1</v>
      </c>
      <c r="B24" s="3">
        <v>73</v>
      </c>
      <c r="C24" s="3">
        <v>59</v>
      </c>
      <c r="D24">
        <v>373.81519507186857</v>
      </c>
    </row>
    <row r="25" spans="1:4">
      <c r="A25" s="17">
        <v>1</v>
      </c>
      <c r="B25" s="3">
        <v>75</v>
      </c>
      <c r="C25" s="3">
        <v>63</v>
      </c>
      <c r="D25">
        <v>1.5162765229295005</v>
      </c>
    </row>
    <row r="26" spans="1:4">
      <c r="A26" s="17">
        <v>1</v>
      </c>
      <c r="B26" s="3">
        <v>75</v>
      </c>
      <c r="C26" s="3">
        <v>63</v>
      </c>
      <c r="D26">
        <v>499.24435318275152</v>
      </c>
    </row>
    <row r="27" spans="1:4">
      <c r="A27" s="17">
        <v>1</v>
      </c>
      <c r="B27" s="3">
        <v>75</v>
      </c>
      <c r="C27" s="3">
        <v>63</v>
      </c>
      <c r="D27">
        <v>402.31895961670091</v>
      </c>
    </row>
    <row r="28" spans="1:4">
      <c r="A28" s="17">
        <v>1</v>
      </c>
      <c r="B28" s="3">
        <v>75</v>
      </c>
      <c r="C28" s="3">
        <v>63</v>
      </c>
      <c r="D28">
        <v>235.37138945927444</v>
      </c>
    </row>
    <row r="29" spans="1:4">
      <c r="A29" s="17">
        <v>1</v>
      </c>
      <c r="B29" s="3">
        <v>75</v>
      </c>
      <c r="C29" s="3">
        <v>63</v>
      </c>
      <c r="D29">
        <v>73.073511293634496</v>
      </c>
    </row>
    <row r="30" spans="1:4">
      <c r="A30" s="17">
        <v>1</v>
      </c>
      <c r="B30" s="3">
        <v>74</v>
      </c>
      <c r="C30" s="3">
        <v>62</v>
      </c>
      <c r="D30">
        <v>9.1693360711841199E-2</v>
      </c>
    </row>
    <row r="31" spans="1:4">
      <c r="A31" s="17">
        <v>1</v>
      </c>
      <c r="B31" s="3">
        <v>74</v>
      </c>
      <c r="C31" s="3">
        <v>62</v>
      </c>
      <c r="D31">
        <v>283.80287474332647</v>
      </c>
    </row>
    <row r="32" spans="1:4">
      <c r="A32" s="17">
        <v>1</v>
      </c>
      <c r="B32" s="3">
        <v>74</v>
      </c>
      <c r="C32" s="3">
        <v>63</v>
      </c>
      <c r="D32">
        <v>235.2331279945243</v>
      </c>
    </row>
    <row r="33" spans="1:4">
      <c r="A33" s="17">
        <v>1</v>
      </c>
      <c r="B33" s="3">
        <v>74</v>
      </c>
      <c r="C33" s="3">
        <v>63</v>
      </c>
      <c r="D33">
        <v>917.8316221765914</v>
      </c>
    </row>
    <row r="34" spans="1:4">
      <c r="A34" s="17">
        <v>1</v>
      </c>
      <c r="B34" s="3">
        <v>74</v>
      </c>
      <c r="C34" s="3">
        <v>63</v>
      </c>
      <c r="D34">
        <v>827.00068446269677</v>
      </c>
    </row>
    <row r="35" spans="1:4">
      <c r="A35" s="17">
        <v>1</v>
      </c>
      <c r="B35" s="3">
        <v>74</v>
      </c>
      <c r="C35" s="3">
        <v>63</v>
      </c>
      <c r="D35">
        <v>987.00616016427102</v>
      </c>
    </row>
    <row r="36" spans="1:4">
      <c r="A36" s="17">
        <v>1</v>
      </c>
      <c r="B36" s="3">
        <v>74</v>
      </c>
      <c r="C36" s="3">
        <v>63</v>
      </c>
      <c r="D36">
        <v>697.03216974674876</v>
      </c>
    </row>
    <row r="37" spans="1:4">
      <c r="A37" s="17">
        <v>1</v>
      </c>
      <c r="B37" s="3">
        <v>74</v>
      </c>
      <c r="C37" s="3">
        <v>63</v>
      </c>
      <c r="D37">
        <v>1048.5722108145105</v>
      </c>
    </row>
    <row r="38" spans="1:4">
      <c r="A38" s="17">
        <v>1</v>
      </c>
      <c r="B38" s="3">
        <v>74</v>
      </c>
      <c r="C38" s="3">
        <v>63</v>
      </c>
      <c r="D38">
        <v>1161.3579739904176</v>
      </c>
    </row>
    <row r="39" spans="1:4">
      <c r="A39" s="17">
        <v>1</v>
      </c>
      <c r="B39" s="3">
        <v>74</v>
      </c>
      <c r="C39" s="3">
        <v>63</v>
      </c>
      <c r="D39">
        <v>399.80835044490073</v>
      </c>
    </row>
    <row r="40" spans="1:4">
      <c r="A40" s="17">
        <v>1</v>
      </c>
      <c r="B40" s="3">
        <v>74</v>
      </c>
      <c r="C40" s="3">
        <v>63</v>
      </c>
      <c r="D40">
        <v>390.06433949349758</v>
      </c>
    </row>
    <row r="41" spans="1:4">
      <c r="A41" s="17">
        <v>1</v>
      </c>
      <c r="B41" s="3">
        <v>74</v>
      </c>
      <c r="C41" s="3">
        <v>63</v>
      </c>
      <c r="D41">
        <v>45.314989733059548</v>
      </c>
    </row>
    <row r="42" spans="1:4">
      <c r="A42" s="17">
        <v>1</v>
      </c>
      <c r="B42" s="3">
        <v>74</v>
      </c>
      <c r="C42" s="3">
        <v>63</v>
      </c>
      <c r="D42">
        <v>83.758521560574948</v>
      </c>
    </row>
    <row r="43" spans="1:4">
      <c r="A43" s="17">
        <v>1</v>
      </c>
      <c r="B43" s="3">
        <v>74</v>
      </c>
      <c r="C43" s="3">
        <v>63</v>
      </c>
      <c r="D43">
        <v>521.19096509240251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J32"/>
  <sheetViews>
    <sheetView tabSelected="1" workbookViewId="0">
      <selection activeCell="E13" sqref="E13"/>
    </sheetView>
  </sheetViews>
  <sheetFormatPr defaultRowHeight="15"/>
  <cols>
    <col min="1" max="1" width="35.140625" customWidth="1"/>
    <col min="2" max="2" width="14" bestFit="1" customWidth="1"/>
    <col min="3" max="3" width="9.5703125" bestFit="1" customWidth="1"/>
    <col min="4" max="5" width="12" bestFit="1" customWidth="1"/>
  </cols>
  <sheetData>
    <row r="1" spans="1:5">
      <c r="A1" s="18" t="s">
        <v>117</v>
      </c>
      <c r="B1" s="18" t="s">
        <v>118</v>
      </c>
      <c r="C1" s="18" t="s">
        <v>119</v>
      </c>
    </row>
    <row r="2" spans="1:5">
      <c r="A2" s="18" t="s">
        <v>122</v>
      </c>
      <c r="B2" s="20">
        <f>WaterRights!A34</f>
        <v>0.11727581018518518</v>
      </c>
      <c r="C2" s="20">
        <f>B2*0.63</f>
        <v>7.3883760416666666E-2</v>
      </c>
    </row>
    <row r="3" spans="1:5">
      <c r="A3" s="18" t="s">
        <v>121</v>
      </c>
      <c r="B3" s="20">
        <f>B2</f>
        <v>0.11727581018518518</v>
      </c>
      <c r="C3" s="20">
        <f>C2</f>
        <v>7.3883760416666666E-2</v>
      </c>
    </row>
    <row r="4" spans="1:5">
      <c r="A4" s="18"/>
      <c r="B4" s="20"/>
      <c r="C4" s="20"/>
    </row>
    <row r="5" spans="1:5" ht="17.25">
      <c r="A5" s="18" t="s">
        <v>123</v>
      </c>
      <c r="B5" s="20">
        <f>'Conversions2007-2008'!A33</f>
        <v>0.10292740740740741</v>
      </c>
      <c r="C5" s="20">
        <f t="shared" ref="C5:C7" si="0">B5*0.63</f>
        <v>6.4844266666666664E-2</v>
      </c>
    </row>
    <row r="6" spans="1:5">
      <c r="A6" s="18" t="s">
        <v>120</v>
      </c>
      <c r="B6" s="20">
        <f>Transmission!B38</f>
        <v>1.8862222222222221E-2</v>
      </c>
      <c r="C6" s="20">
        <f t="shared" si="0"/>
        <v>1.18832E-2</v>
      </c>
    </row>
    <row r="7" spans="1:5" ht="17.25">
      <c r="A7" s="18" t="s">
        <v>124</v>
      </c>
      <c r="B7" s="20">
        <f>CREP!B46</f>
        <v>6.5640266203703702E-3</v>
      </c>
      <c r="C7" s="20">
        <f t="shared" si="0"/>
        <v>4.1353367708333337E-3</v>
      </c>
    </row>
    <row r="8" spans="1:5">
      <c r="A8" s="18" t="s">
        <v>110</v>
      </c>
      <c r="B8" s="20">
        <f>SUM(B5:B7)</f>
        <v>0.12835365625</v>
      </c>
      <c r="C8" s="20">
        <f>SUM(C5:C7)</f>
        <v>8.0862803437499992E-2</v>
      </c>
    </row>
    <row r="10" spans="1:5">
      <c r="D10" s="26"/>
      <c r="E10" s="26"/>
    </row>
    <row r="11" spans="1:5">
      <c r="A11" s="44" t="s">
        <v>117</v>
      </c>
      <c r="B11" s="44" t="s">
        <v>118</v>
      </c>
      <c r="C11" s="43" t="s">
        <v>119</v>
      </c>
      <c r="D11" s="7"/>
      <c r="E11" s="7"/>
    </row>
    <row r="12" spans="1:5">
      <c r="A12" s="44" t="s">
        <v>152</v>
      </c>
      <c r="B12" s="44">
        <v>0.11727581018518518</v>
      </c>
      <c r="C12" s="43"/>
      <c r="D12" s="46"/>
      <c r="E12" s="46"/>
    </row>
    <row r="13" spans="1:5">
      <c r="A13" s="44" t="s">
        <v>121</v>
      </c>
      <c r="B13" s="44">
        <v>0.11727581018518518</v>
      </c>
      <c r="C13" s="43">
        <f>B13*0.63</f>
        <v>7.3883760416666666E-2</v>
      </c>
      <c r="D13" s="46"/>
      <c r="E13" s="46"/>
    </row>
    <row r="14" spans="1:5">
      <c r="A14" s="44"/>
      <c r="B14" s="44"/>
      <c r="C14" s="43"/>
      <c r="D14" s="46"/>
      <c r="E14" s="46"/>
    </row>
    <row r="15" spans="1:5">
      <c r="A15" s="44" t="s">
        <v>146</v>
      </c>
      <c r="B15" s="44">
        <f>'RequestFromA&amp;B'!C21</f>
        <v>8.6356041666666675E-2</v>
      </c>
      <c r="C15" s="43"/>
      <c r="D15" s="46"/>
      <c r="E15" s="46"/>
    </row>
    <row r="16" spans="1:5">
      <c r="A16" s="44" t="s">
        <v>120</v>
      </c>
      <c r="B16" s="44">
        <f>Transmission!E38</f>
        <v>1.5832534722222222E-2</v>
      </c>
      <c r="C16" s="43"/>
      <c r="D16" s="46"/>
      <c r="E16" s="46"/>
    </row>
    <row r="17" spans="1:10">
      <c r="A17" s="44" t="s">
        <v>153</v>
      </c>
      <c r="B17" s="44">
        <v>6.5640266203703702E-3</v>
      </c>
      <c r="C17" s="43"/>
      <c r="D17" s="46"/>
      <c r="E17" s="46"/>
    </row>
    <row r="18" spans="1:10">
      <c r="A18" s="44" t="s">
        <v>110</v>
      </c>
      <c r="B18" s="44">
        <f>SUM(B15:B17)</f>
        <v>0.10875260300925926</v>
      </c>
      <c r="C18" s="43">
        <f>B18*0.63</f>
        <v>6.851413989583334E-2</v>
      </c>
      <c r="D18" s="46"/>
      <c r="E18" s="46"/>
    </row>
    <row r="19" spans="1:10">
      <c r="D19" s="26"/>
      <c r="E19" s="26"/>
    </row>
    <row r="22" spans="1:10">
      <c r="A22" s="26"/>
      <c r="B22" s="26"/>
      <c r="C22" s="26"/>
      <c r="D22" s="26"/>
      <c r="E22" s="26"/>
      <c r="F22" s="26"/>
      <c r="G22" s="26"/>
      <c r="H22" s="26"/>
      <c r="I22" s="26"/>
      <c r="J22" s="26"/>
    </row>
    <row r="23" spans="1:10">
      <c r="A23" s="26"/>
      <c r="B23" s="26"/>
      <c r="C23" s="26"/>
      <c r="D23" s="7"/>
      <c r="E23" s="7"/>
      <c r="F23" s="26"/>
      <c r="G23" s="26"/>
      <c r="H23" s="26"/>
      <c r="I23" s="26"/>
      <c r="J23" s="26"/>
    </row>
    <row r="24" spans="1:10">
      <c r="A24" s="45"/>
      <c r="B24" s="26"/>
      <c r="C24" s="26"/>
      <c r="D24" s="46"/>
      <c r="E24" s="46"/>
      <c r="F24" s="26"/>
      <c r="G24" s="26"/>
      <c r="H24" s="26"/>
      <c r="I24" s="26"/>
      <c r="J24" s="26"/>
    </row>
    <row r="25" spans="1:10">
      <c r="A25" s="45"/>
      <c r="B25" s="26"/>
      <c r="C25" s="46"/>
      <c r="D25" s="46"/>
      <c r="E25" s="46"/>
      <c r="F25" s="26"/>
      <c r="G25" s="26"/>
      <c r="H25" s="26"/>
      <c r="I25" s="26"/>
      <c r="J25" s="26"/>
    </row>
    <row r="26" spans="1:10">
      <c r="A26" s="45"/>
      <c r="B26" s="26"/>
      <c r="C26" s="26"/>
      <c r="D26" s="46"/>
      <c r="E26" s="46"/>
      <c r="F26" s="26"/>
      <c r="G26" s="26"/>
      <c r="H26" s="26"/>
      <c r="I26" s="26"/>
      <c r="J26" s="26"/>
    </row>
    <row r="27" spans="1:10">
      <c r="A27" s="45"/>
      <c r="B27" s="26"/>
      <c r="C27" s="26"/>
      <c r="D27" s="46"/>
      <c r="E27" s="46"/>
      <c r="F27" s="26"/>
      <c r="G27" s="26"/>
      <c r="H27" s="26"/>
      <c r="I27" s="26"/>
      <c r="J27" s="26"/>
    </row>
    <row r="28" spans="1:10">
      <c r="A28" s="45"/>
      <c r="B28" s="26"/>
      <c r="C28" s="26"/>
      <c r="D28" s="46"/>
      <c r="E28" s="46"/>
      <c r="F28" s="26"/>
      <c r="G28" s="26"/>
      <c r="H28" s="26"/>
      <c r="I28" s="26"/>
      <c r="J28" s="26"/>
    </row>
    <row r="29" spans="1:10">
      <c r="A29" s="45"/>
      <c r="B29" s="26"/>
      <c r="C29" s="26"/>
      <c r="D29" s="46"/>
      <c r="E29" s="46"/>
      <c r="F29" s="26"/>
      <c r="G29" s="26"/>
      <c r="H29" s="26"/>
      <c r="I29" s="26"/>
      <c r="J29" s="26"/>
    </row>
    <row r="30" spans="1:10">
      <c r="A30" s="45"/>
      <c r="B30" s="26"/>
      <c r="C30" s="26"/>
      <c r="D30" s="46"/>
      <c r="E30" s="46"/>
      <c r="F30" s="26"/>
      <c r="G30" s="26"/>
      <c r="H30" s="26"/>
      <c r="I30" s="26"/>
      <c r="J30" s="26"/>
    </row>
    <row r="31" spans="1:10">
      <c r="A31" s="26"/>
      <c r="B31" s="26"/>
      <c r="C31" s="26"/>
      <c r="D31" s="26"/>
      <c r="E31" s="26"/>
      <c r="F31" s="26"/>
      <c r="G31" s="26"/>
      <c r="H31" s="26"/>
      <c r="I31" s="26"/>
      <c r="J31" s="26"/>
    </row>
    <row r="32" spans="1:10">
      <c r="A32" s="26"/>
      <c r="B32" s="26"/>
      <c r="C32" s="26"/>
      <c r="D32" s="26"/>
      <c r="E32" s="26"/>
      <c r="F32" s="26"/>
      <c r="G32" s="26"/>
      <c r="H32" s="26"/>
      <c r="I32" s="26"/>
      <c r="J32" s="2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84"/>
  <sheetViews>
    <sheetView workbookViewId="0">
      <selection activeCell="D3" sqref="D3"/>
    </sheetView>
  </sheetViews>
  <sheetFormatPr defaultRowHeight="15"/>
  <cols>
    <col min="1" max="3" width="10.7109375" style="3" customWidth="1"/>
    <col min="4" max="4" width="13.7109375" style="3" customWidth="1"/>
  </cols>
  <sheetData>
    <row r="1" spans="1:4">
      <c r="A1" s="3">
        <f>COUNT(C3:C184)</f>
        <v>182</v>
      </c>
      <c r="B1" s="3">
        <v>0</v>
      </c>
      <c r="D1" s="3" t="s">
        <v>73</v>
      </c>
    </row>
    <row r="2" spans="1:4">
      <c r="A2" s="3">
        <f>A1</f>
        <v>182</v>
      </c>
      <c r="B2" s="3">
        <v>0</v>
      </c>
    </row>
    <row r="3" spans="1:4">
      <c r="A3" s="3">
        <v>1</v>
      </c>
      <c r="B3" s="3">
        <v>77</v>
      </c>
      <c r="C3" s="3">
        <v>44</v>
      </c>
      <c r="D3" s="3">
        <v>3614.48</v>
      </c>
    </row>
    <row r="4" spans="1:4">
      <c r="A4" s="3">
        <v>1</v>
      </c>
      <c r="B4" s="3">
        <v>78</v>
      </c>
      <c r="C4" s="3">
        <v>49</v>
      </c>
      <c r="D4" s="3">
        <v>3303.87</v>
      </c>
    </row>
    <row r="5" spans="1:4">
      <c r="A5" s="3">
        <v>1</v>
      </c>
      <c r="B5" s="3">
        <v>76</v>
      </c>
      <c r="C5" s="3">
        <v>48</v>
      </c>
      <c r="D5" s="3">
        <v>3299.12</v>
      </c>
    </row>
    <row r="6" spans="1:4">
      <c r="A6" s="3">
        <v>1</v>
      </c>
      <c r="B6" s="3">
        <v>75</v>
      </c>
      <c r="C6" s="3">
        <v>48</v>
      </c>
      <c r="D6" s="3">
        <v>3299.12</v>
      </c>
    </row>
    <row r="7" spans="1:4">
      <c r="A7" s="3">
        <v>1</v>
      </c>
      <c r="B7" s="3">
        <v>75</v>
      </c>
      <c r="C7" s="3">
        <v>48</v>
      </c>
      <c r="D7" s="3">
        <v>3299.12</v>
      </c>
    </row>
    <row r="8" spans="1:4">
      <c r="A8" s="3">
        <v>1</v>
      </c>
      <c r="B8" s="3">
        <v>75</v>
      </c>
      <c r="C8" s="3">
        <v>48</v>
      </c>
      <c r="D8" s="3">
        <v>3299.12</v>
      </c>
    </row>
    <row r="9" spans="1:4">
      <c r="A9" s="3">
        <v>1</v>
      </c>
      <c r="B9" s="3">
        <v>76</v>
      </c>
      <c r="C9" s="3">
        <v>51</v>
      </c>
      <c r="D9" s="3">
        <v>3304.02</v>
      </c>
    </row>
    <row r="10" spans="1:4">
      <c r="A10" s="3">
        <v>1</v>
      </c>
      <c r="B10" s="3">
        <v>75</v>
      </c>
      <c r="C10" s="3">
        <v>51</v>
      </c>
      <c r="D10" s="3">
        <v>3304.02</v>
      </c>
    </row>
    <row r="11" spans="1:4">
      <c r="A11" s="3">
        <v>1</v>
      </c>
      <c r="B11" s="3">
        <v>75</v>
      </c>
      <c r="C11" s="3">
        <v>50</v>
      </c>
      <c r="D11" s="3">
        <v>3304.02</v>
      </c>
    </row>
    <row r="12" spans="1:4">
      <c r="A12" s="3">
        <v>1</v>
      </c>
      <c r="B12" s="3">
        <v>72</v>
      </c>
      <c r="C12" s="3">
        <v>46</v>
      </c>
      <c r="D12" s="3">
        <v>3592.09</v>
      </c>
    </row>
    <row r="13" spans="1:4">
      <c r="A13" s="3">
        <v>1</v>
      </c>
      <c r="B13" s="3">
        <v>74</v>
      </c>
      <c r="C13" s="3">
        <v>49</v>
      </c>
      <c r="D13" s="3">
        <v>3293.88</v>
      </c>
    </row>
    <row r="14" spans="1:4">
      <c r="A14" s="3">
        <v>1</v>
      </c>
      <c r="B14" s="3">
        <v>76</v>
      </c>
      <c r="C14" s="3">
        <v>52</v>
      </c>
      <c r="D14" s="3">
        <v>3317.02</v>
      </c>
    </row>
    <row r="15" spans="1:4">
      <c r="A15" s="3">
        <v>1</v>
      </c>
      <c r="B15" s="3">
        <v>74</v>
      </c>
      <c r="C15" s="3">
        <v>49</v>
      </c>
      <c r="D15" s="3">
        <v>3293.88</v>
      </c>
    </row>
    <row r="16" spans="1:4">
      <c r="A16" s="3">
        <v>1</v>
      </c>
      <c r="B16" s="3">
        <v>76</v>
      </c>
      <c r="C16" s="3">
        <v>53</v>
      </c>
      <c r="D16" s="3">
        <v>3317.02</v>
      </c>
    </row>
    <row r="17" spans="1:4">
      <c r="A17" s="3">
        <v>1</v>
      </c>
      <c r="B17" s="3">
        <v>74</v>
      </c>
      <c r="C17" s="3">
        <v>50</v>
      </c>
      <c r="D17" s="3">
        <v>3293.88</v>
      </c>
    </row>
    <row r="18" spans="1:4">
      <c r="A18" s="3">
        <v>1</v>
      </c>
      <c r="B18" s="3">
        <v>72</v>
      </c>
      <c r="C18" s="3">
        <v>47</v>
      </c>
      <c r="D18" s="3">
        <v>3607.54</v>
      </c>
    </row>
    <row r="19" spans="1:4">
      <c r="A19" s="3">
        <v>1</v>
      </c>
      <c r="B19" s="3">
        <v>75</v>
      </c>
      <c r="C19" s="3">
        <v>52</v>
      </c>
      <c r="D19" s="3">
        <v>3304.02</v>
      </c>
    </row>
    <row r="20" spans="1:4">
      <c r="A20" s="3">
        <v>1</v>
      </c>
      <c r="B20" s="3">
        <v>75</v>
      </c>
      <c r="C20" s="3">
        <v>52</v>
      </c>
      <c r="D20" s="3">
        <v>3304.02</v>
      </c>
    </row>
    <row r="21" spans="1:4">
      <c r="A21" s="3">
        <v>1</v>
      </c>
      <c r="B21" s="3">
        <v>76</v>
      </c>
      <c r="C21" s="3">
        <v>54</v>
      </c>
      <c r="D21" s="3">
        <v>3317.02</v>
      </c>
    </row>
    <row r="22" spans="1:4">
      <c r="A22" s="3">
        <v>1</v>
      </c>
      <c r="B22" s="3">
        <v>75</v>
      </c>
      <c r="C22" s="3">
        <v>52</v>
      </c>
      <c r="D22" s="3">
        <v>3304.02</v>
      </c>
    </row>
    <row r="23" spans="1:4">
      <c r="A23" s="3">
        <v>1</v>
      </c>
      <c r="B23" s="3">
        <v>77</v>
      </c>
      <c r="C23" s="3">
        <v>57</v>
      </c>
      <c r="D23" s="3">
        <v>3324.56</v>
      </c>
    </row>
    <row r="24" spans="1:4">
      <c r="A24" s="3">
        <v>1</v>
      </c>
      <c r="B24" s="3">
        <v>72</v>
      </c>
      <c r="C24" s="3">
        <v>47</v>
      </c>
      <c r="D24" s="3">
        <v>3607.54</v>
      </c>
    </row>
    <row r="25" spans="1:4">
      <c r="A25" s="3">
        <v>1</v>
      </c>
      <c r="B25" s="3">
        <v>75</v>
      </c>
      <c r="C25" s="3">
        <v>52</v>
      </c>
      <c r="D25" s="3">
        <v>3304.02</v>
      </c>
    </row>
    <row r="26" spans="1:4">
      <c r="A26" s="3">
        <v>1</v>
      </c>
      <c r="B26" s="3">
        <v>72</v>
      </c>
      <c r="C26" s="3">
        <v>48</v>
      </c>
      <c r="D26" s="3">
        <v>3607.54</v>
      </c>
    </row>
    <row r="27" spans="1:4">
      <c r="A27" s="3">
        <v>1</v>
      </c>
      <c r="B27" s="3">
        <v>71</v>
      </c>
      <c r="C27" s="3">
        <v>47</v>
      </c>
      <c r="D27" s="3">
        <v>3592.09</v>
      </c>
    </row>
    <row r="28" spans="1:4">
      <c r="A28" s="3">
        <v>1</v>
      </c>
      <c r="B28" s="3">
        <v>77</v>
      </c>
      <c r="C28" s="3">
        <v>57</v>
      </c>
      <c r="D28" s="3">
        <v>3324.56</v>
      </c>
    </row>
    <row r="29" spans="1:4">
      <c r="A29" s="3">
        <v>1</v>
      </c>
      <c r="B29" s="3">
        <v>76</v>
      </c>
      <c r="C29" s="3">
        <v>55</v>
      </c>
      <c r="D29" s="3">
        <v>3322.74</v>
      </c>
    </row>
    <row r="30" spans="1:4">
      <c r="A30" s="3">
        <v>1</v>
      </c>
      <c r="B30" s="3">
        <v>78</v>
      </c>
      <c r="C30" s="3">
        <v>58</v>
      </c>
      <c r="D30" s="3">
        <v>3324.79</v>
      </c>
    </row>
    <row r="31" spans="1:4">
      <c r="A31" s="3">
        <v>1</v>
      </c>
      <c r="B31" s="3">
        <v>72</v>
      </c>
      <c r="C31" s="3">
        <v>48</v>
      </c>
      <c r="D31" s="3">
        <v>3607.54</v>
      </c>
    </row>
    <row r="32" spans="1:4">
      <c r="A32" s="3">
        <v>1</v>
      </c>
      <c r="B32" s="3">
        <v>75</v>
      </c>
      <c r="C32" s="3">
        <v>53</v>
      </c>
      <c r="D32" s="3">
        <v>3317.02</v>
      </c>
    </row>
    <row r="33" spans="1:4">
      <c r="A33" s="3">
        <v>1</v>
      </c>
      <c r="B33" s="3">
        <v>75</v>
      </c>
      <c r="C33" s="3">
        <v>53</v>
      </c>
      <c r="D33" s="3">
        <v>3317.02</v>
      </c>
    </row>
    <row r="34" spans="1:4">
      <c r="A34" s="3">
        <v>1</v>
      </c>
      <c r="B34" s="3">
        <v>78</v>
      </c>
      <c r="C34" s="3">
        <v>59</v>
      </c>
      <c r="D34" s="3">
        <v>3324.79</v>
      </c>
    </row>
    <row r="35" spans="1:4">
      <c r="A35" s="3">
        <v>1</v>
      </c>
      <c r="B35" s="3">
        <v>78</v>
      </c>
      <c r="C35" s="3">
        <v>59</v>
      </c>
      <c r="D35" s="3">
        <v>3324.79</v>
      </c>
    </row>
    <row r="36" spans="1:4">
      <c r="A36" s="3">
        <v>1</v>
      </c>
      <c r="B36" s="3">
        <v>72</v>
      </c>
      <c r="C36" s="3">
        <v>48</v>
      </c>
      <c r="D36" s="3">
        <v>3607.54</v>
      </c>
    </row>
    <row r="37" spans="1:4">
      <c r="A37" s="3">
        <v>1</v>
      </c>
      <c r="B37" s="3">
        <v>71</v>
      </c>
      <c r="C37" s="3">
        <v>48</v>
      </c>
      <c r="D37" s="3">
        <v>3607.54</v>
      </c>
    </row>
    <row r="38" spans="1:4">
      <c r="A38" s="3">
        <v>1</v>
      </c>
      <c r="B38" s="3">
        <v>72</v>
      </c>
      <c r="C38" s="3">
        <v>48</v>
      </c>
      <c r="D38" s="3">
        <v>3607.54</v>
      </c>
    </row>
    <row r="39" spans="1:4">
      <c r="A39" s="3">
        <v>1</v>
      </c>
      <c r="B39" s="3">
        <v>78</v>
      </c>
      <c r="C39" s="3">
        <v>58</v>
      </c>
      <c r="D39" s="3">
        <v>3324.79</v>
      </c>
    </row>
    <row r="40" spans="1:4">
      <c r="A40" s="3">
        <v>1</v>
      </c>
      <c r="B40" s="3">
        <v>77</v>
      </c>
      <c r="C40" s="3">
        <v>58</v>
      </c>
      <c r="D40" s="3">
        <v>3324.56</v>
      </c>
    </row>
    <row r="41" spans="1:4">
      <c r="A41" s="3">
        <v>1</v>
      </c>
      <c r="B41" s="3">
        <v>77</v>
      </c>
      <c r="C41" s="3">
        <v>57</v>
      </c>
      <c r="D41" s="3">
        <v>3324.56</v>
      </c>
    </row>
    <row r="42" spans="1:4">
      <c r="A42" s="3">
        <v>1</v>
      </c>
      <c r="B42" s="3">
        <v>75</v>
      </c>
      <c r="C42" s="3">
        <v>55</v>
      </c>
      <c r="D42" s="3">
        <v>3322.74</v>
      </c>
    </row>
    <row r="43" spans="1:4">
      <c r="A43" s="3">
        <v>1</v>
      </c>
      <c r="B43" s="3">
        <v>77</v>
      </c>
      <c r="C43" s="3">
        <v>58</v>
      </c>
      <c r="D43" s="3">
        <v>3324.56</v>
      </c>
    </row>
    <row r="44" spans="1:4">
      <c r="A44" s="3">
        <v>1</v>
      </c>
      <c r="B44" s="3">
        <v>74</v>
      </c>
      <c r="C44" s="3">
        <v>54</v>
      </c>
      <c r="D44" s="3">
        <v>3309.53</v>
      </c>
    </row>
    <row r="45" spans="1:4">
      <c r="A45" s="3">
        <v>1</v>
      </c>
      <c r="B45" s="3">
        <v>71</v>
      </c>
      <c r="C45" s="3">
        <v>49</v>
      </c>
      <c r="D45" s="3">
        <v>3595.35</v>
      </c>
    </row>
    <row r="46" spans="1:4">
      <c r="A46" s="3">
        <v>1</v>
      </c>
      <c r="B46" s="3">
        <v>76</v>
      </c>
      <c r="C46" s="3">
        <v>57</v>
      </c>
      <c r="D46" s="3">
        <v>3324.68</v>
      </c>
    </row>
    <row r="47" spans="1:4">
      <c r="A47" s="3">
        <v>1</v>
      </c>
      <c r="B47" s="3">
        <v>75</v>
      </c>
      <c r="C47" s="3">
        <v>56</v>
      </c>
      <c r="D47" s="3">
        <v>3324.54</v>
      </c>
    </row>
    <row r="48" spans="1:4">
      <c r="A48" s="3">
        <v>1</v>
      </c>
      <c r="B48" s="3">
        <v>75</v>
      </c>
      <c r="C48" s="3">
        <v>56</v>
      </c>
      <c r="D48" s="3">
        <v>3324.54</v>
      </c>
    </row>
    <row r="49" spans="1:4">
      <c r="A49" s="3">
        <v>1</v>
      </c>
      <c r="B49" s="3">
        <v>78</v>
      </c>
      <c r="C49" s="3">
        <v>61</v>
      </c>
      <c r="D49" s="3">
        <v>3337.81</v>
      </c>
    </row>
    <row r="50" spans="1:4">
      <c r="A50" s="3">
        <v>1</v>
      </c>
      <c r="B50" s="3">
        <v>75</v>
      </c>
      <c r="C50" s="3">
        <v>57</v>
      </c>
      <c r="D50" s="3">
        <v>3324.54</v>
      </c>
    </row>
    <row r="51" spans="1:4">
      <c r="A51" s="3">
        <v>1</v>
      </c>
      <c r="B51" s="3">
        <v>71</v>
      </c>
      <c r="C51" s="3">
        <v>50</v>
      </c>
      <c r="D51" s="3">
        <v>3603.51</v>
      </c>
    </row>
    <row r="52" spans="1:4">
      <c r="A52" s="3">
        <v>1</v>
      </c>
      <c r="B52" s="3">
        <v>77</v>
      </c>
      <c r="C52" s="3">
        <v>59</v>
      </c>
      <c r="D52" s="3">
        <v>3328.97</v>
      </c>
    </row>
    <row r="53" spans="1:4">
      <c r="A53" s="3">
        <v>1</v>
      </c>
      <c r="B53" s="3">
        <v>78</v>
      </c>
      <c r="C53" s="3">
        <v>62</v>
      </c>
      <c r="D53" s="3">
        <v>3337.81</v>
      </c>
    </row>
    <row r="54" spans="1:4">
      <c r="A54" s="3">
        <v>1</v>
      </c>
      <c r="B54" s="3">
        <v>77</v>
      </c>
      <c r="C54" s="3">
        <v>60</v>
      </c>
      <c r="D54" s="3">
        <v>3328.97</v>
      </c>
    </row>
    <row r="55" spans="1:4">
      <c r="A55" s="3">
        <v>1</v>
      </c>
      <c r="B55" s="3">
        <v>76</v>
      </c>
      <c r="C55" s="3">
        <v>58</v>
      </c>
      <c r="D55" s="3">
        <v>3324.68</v>
      </c>
    </row>
    <row r="56" spans="1:4">
      <c r="A56" s="3">
        <v>1</v>
      </c>
      <c r="B56" s="3">
        <v>75</v>
      </c>
      <c r="C56" s="3">
        <v>57</v>
      </c>
      <c r="D56" s="3">
        <v>3324.54</v>
      </c>
    </row>
    <row r="57" spans="1:4">
      <c r="A57" s="3">
        <v>1</v>
      </c>
      <c r="B57" s="3">
        <v>75</v>
      </c>
      <c r="C57" s="3">
        <v>57</v>
      </c>
      <c r="D57" s="3">
        <v>3324.54</v>
      </c>
    </row>
    <row r="58" spans="1:4">
      <c r="A58" s="3">
        <v>1</v>
      </c>
      <c r="B58" s="3">
        <v>79</v>
      </c>
      <c r="C58" s="3">
        <v>64</v>
      </c>
      <c r="D58" s="3">
        <v>3348.79</v>
      </c>
    </row>
    <row r="59" spans="1:4">
      <c r="A59" s="3">
        <v>1</v>
      </c>
      <c r="B59" s="3">
        <v>77</v>
      </c>
      <c r="C59" s="3">
        <v>59</v>
      </c>
      <c r="D59" s="3">
        <v>3328.97</v>
      </c>
    </row>
    <row r="60" spans="1:4">
      <c r="A60" s="3">
        <v>1</v>
      </c>
      <c r="B60" s="3">
        <v>70</v>
      </c>
      <c r="C60" s="3">
        <v>49</v>
      </c>
      <c r="D60" s="3">
        <v>3595.35</v>
      </c>
    </row>
    <row r="61" spans="1:4">
      <c r="A61" s="3">
        <v>1</v>
      </c>
      <c r="B61" s="3">
        <v>70</v>
      </c>
      <c r="C61" s="3">
        <v>49</v>
      </c>
      <c r="D61" s="3">
        <v>3595.35</v>
      </c>
    </row>
    <row r="62" spans="1:4">
      <c r="A62" s="3">
        <v>1</v>
      </c>
      <c r="B62" s="3">
        <v>77</v>
      </c>
      <c r="C62" s="3">
        <v>60</v>
      </c>
      <c r="D62" s="3">
        <v>3328.97</v>
      </c>
    </row>
    <row r="63" spans="1:4">
      <c r="A63" s="3">
        <v>1</v>
      </c>
      <c r="B63" s="3">
        <v>76</v>
      </c>
      <c r="C63" s="3">
        <v>58</v>
      </c>
      <c r="D63" s="3">
        <v>3324.68</v>
      </c>
    </row>
    <row r="64" spans="1:4">
      <c r="A64" s="3">
        <v>1</v>
      </c>
      <c r="B64" s="3">
        <v>75</v>
      </c>
      <c r="C64" s="3">
        <v>58</v>
      </c>
      <c r="D64" s="3">
        <v>3324.68</v>
      </c>
    </row>
    <row r="65" spans="1:4">
      <c r="A65" s="3">
        <v>1</v>
      </c>
      <c r="B65" s="3">
        <v>74</v>
      </c>
      <c r="C65" s="3">
        <v>56</v>
      </c>
      <c r="D65" s="3">
        <v>3324.54</v>
      </c>
    </row>
    <row r="66" spans="1:4">
      <c r="A66" s="3">
        <v>1</v>
      </c>
      <c r="B66" s="3">
        <v>79</v>
      </c>
      <c r="C66" s="3">
        <v>64</v>
      </c>
      <c r="D66" s="3">
        <v>3348.79</v>
      </c>
    </row>
    <row r="67" spans="1:4">
      <c r="A67" s="3">
        <v>1</v>
      </c>
      <c r="B67" s="3">
        <v>74</v>
      </c>
      <c r="C67" s="3">
        <v>56</v>
      </c>
      <c r="D67" s="3">
        <v>3324.54</v>
      </c>
    </row>
    <row r="68" spans="1:4">
      <c r="A68" s="3">
        <v>1</v>
      </c>
      <c r="B68" s="3">
        <v>78</v>
      </c>
      <c r="C68" s="3">
        <v>62</v>
      </c>
      <c r="D68" s="3">
        <v>3337.81</v>
      </c>
    </row>
    <row r="69" spans="1:4">
      <c r="A69" s="3">
        <v>1</v>
      </c>
      <c r="B69" s="3">
        <v>81</v>
      </c>
      <c r="C69" s="3">
        <v>67</v>
      </c>
      <c r="D69" s="3">
        <v>3375.99</v>
      </c>
    </row>
    <row r="70" spans="1:4">
      <c r="A70" s="3">
        <v>1</v>
      </c>
      <c r="B70" s="3">
        <v>76</v>
      </c>
      <c r="C70" s="3">
        <v>60</v>
      </c>
      <c r="D70" s="3">
        <v>3328.97</v>
      </c>
    </row>
    <row r="71" spans="1:4">
      <c r="A71" s="3">
        <v>1</v>
      </c>
      <c r="B71" s="3">
        <v>76</v>
      </c>
      <c r="C71" s="3">
        <v>60</v>
      </c>
      <c r="D71" s="3">
        <v>3328.97</v>
      </c>
    </row>
    <row r="72" spans="1:4">
      <c r="A72" s="3">
        <v>1</v>
      </c>
      <c r="B72" s="3">
        <v>75</v>
      </c>
      <c r="C72" s="3">
        <v>59</v>
      </c>
      <c r="D72" s="3">
        <v>3324.68</v>
      </c>
    </row>
    <row r="73" spans="1:4">
      <c r="A73" s="3">
        <v>1</v>
      </c>
      <c r="B73" s="3">
        <v>75</v>
      </c>
      <c r="C73" s="3">
        <v>59</v>
      </c>
      <c r="D73" s="3">
        <v>3324.68</v>
      </c>
    </row>
    <row r="74" spans="1:4">
      <c r="A74" s="3">
        <v>1</v>
      </c>
      <c r="B74" s="3">
        <v>78</v>
      </c>
      <c r="C74" s="3">
        <v>64</v>
      </c>
      <c r="D74" s="3">
        <v>3348.79</v>
      </c>
    </row>
    <row r="75" spans="1:4">
      <c r="A75" s="3">
        <v>1</v>
      </c>
      <c r="B75" s="3">
        <v>69</v>
      </c>
      <c r="C75" s="3">
        <v>49</v>
      </c>
      <c r="D75" s="3">
        <v>3595.35</v>
      </c>
    </row>
    <row r="76" spans="1:4">
      <c r="A76" s="3">
        <v>1</v>
      </c>
      <c r="B76" s="3">
        <v>75</v>
      </c>
      <c r="C76" s="3">
        <v>58</v>
      </c>
      <c r="D76" s="3">
        <v>3324.68</v>
      </c>
    </row>
    <row r="77" spans="1:4">
      <c r="A77" s="3">
        <v>1</v>
      </c>
      <c r="B77" s="3">
        <v>79</v>
      </c>
      <c r="C77" s="3">
        <v>66</v>
      </c>
      <c r="D77" s="3">
        <v>3361.88</v>
      </c>
    </row>
    <row r="78" spans="1:4">
      <c r="A78" s="3">
        <v>1</v>
      </c>
      <c r="B78" s="3">
        <v>79</v>
      </c>
      <c r="C78" s="3">
        <v>66</v>
      </c>
      <c r="D78" s="3">
        <v>3361.88</v>
      </c>
    </row>
    <row r="79" spans="1:4">
      <c r="A79" s="3">
        <v>1</v>
      </c>
      <c r="B79" s="3">
        <v>82</v>
      </c>
      <c r="C79" s="3">
        <v>70</v>
      </c>
      <c r="D79" s="3">
        <v>3374.09</v>
      </c>
    </row>
    <row r="80" spans="1:4">
      <c r="A80" s="3">
        <v>1</v>
      </c>
      <c r="B80" s="3">
        <v>70</v>
      </c>
      <c r="C80" s="3">
        <v>50</v>
      </c>
      <c r="D80" s="3">
        <v>3595.35</v>
      </c>
    </row>
    <row r="81" spans="1:4">
      <c r="A81" s="3">
        <v>1</v>
      </c>
      <c r="B81" s="3">
        <v>74</v>
      </c>
      <c r="C81" s="3">
        <v>58</v>
      </c>
      <c r="D81" s="3">
        <v>3324.54</v>
      </c>
    </row>
    <row r="82" spans="1:4">
      <c r="A82" s="3">
        <v>1</v>
      </c>
      <c r="B82" s="3">
        <v>81</v>
      </c>
      <c r="C82" s="3">
        <v>69</v>
      </c>
      <c r="D82" s="3">
        <v>3374.09</v>
      </c>
    </row>
    <row r="83" spans="1:4">
      <c r="A83" s="3">
        <v>1</v>
      </c>
      <c r="B83" s="3">
        <v>81</v>
      </c>
      <c r="C83" s="3">
        <v>69</v>
      </c>
      <c r="D83" s="3">
        <v>3374.09</v>
      </c>
    </row>
    <row r="84" spans="1:4">
      <c r="A84" s="3">
        <v>1</v>
      </c>
      <c r="B84" s="3">
        <v>75</v>
      </c>
      <c r="C84" s="3">
        <v>60</v>
      </c>
      <c r="D84" s="3">
        <v>3328.97</v>
      </c>
    </row>
    <row r="85" spans="1:4">
      <c r="A85" s="3">
        <v>1</v>
      </c>
      <c r="B85" s="3">
        <v>79</v>
      </c>
      <c r="C85" s="3">
        <v>66</v>
      </c>
      <c r="D85" s="3">
        <v>3361.88</v>
      </c>
    </row>
    <row r="86" spans="1:4">
      <c r="A86" s="3">
        <v>1</v>
      </c>
      <c r="B86" s="3">
        <v>77</v>
      </c>
      <c r="C86" s="3">
        <v>63</v>
      </c>
      <c r="D86" s="3">
        <v>3337.81</v>
      </c>
    </row>
    <row r="87" spans="1:4">
      <c r="A87" s="3">
        <v>1</v>
      </c>
      <c r="B87" s="3">
        <v>81</v>
      </c>
      <c r="C87" s="3">
        <v>69</v>
      </c>
      <c r="D87" s="3">
        <v>3374.09</v>
      </c>
    </row>
    <row r="88" spans="1:4">
      <c r="A88" s="3">
        <v>1</v>
      </c>
      <c r="B88" s="3">
        <v>79</v>
      </c>
      <c r="C88" s="3">
        <v>66</v>
      </c>
      <c r="D88" s="3">
        <v>3361.88</v>
      </c>
    </row>
    <row r="89" spans="1:4">
      <c r="A89" s="3">
        <v>1</v>
      </c>
      <c r="B89" s="3">
        <v>76</v>
      </c>
      <c r="C89" s="3">
        <v>62</v>
      </c>
      <c r="D89" s="3">
        <v>3337.81</v>
      </c>
    </row>
    <row r="90" spans="1:4">
      <c r="A90" s="3">
        <v>1</v>
      </c>
      <c r="B90" s="3">
        <v>75</v>
      </c>
      <c r="C90" s="3">
        <v>59</v>
      </c>
      <c r="D90" s="3">
        <v>3324.68</v>
      </c>
    </row>
    <row r="91" spans="1:4">
      <c r="A91" s="3">
        <v>1</v>
      </c>
      <c r="B91" s="3">
        <v>81</v>
      </c>
      <c r="C91" s="3">
        <v>70</v>
      </c>
      <c r="D91" s="3">
        <v>3374.09</v>
      </c>
    </row>
    <row r="92" spans="1:4">
      <c r="A92" s="3">
        <v>1</v>
      </c>
      <c r="B92" s="3">
        <v>78</v>
      </c>
      <c r="C92" s="3">
        <v>64</v>
      </c>
      <c r="D92" s="3">
        <v>3348.79</v>
      </c>
    </row>
    <row r="93" spans="1:4">
      <c r="A93" s="3">
        <v>1</v>
      </c>
      <c r="B93" s="3">
        <v>73</v>
      </c>
      <c r="C93" s="3">
        <v>57</v>
      </c>
      <c r="D93" s="3">
        <v>3324.54</v>
      </c>
    </row>
    <row r="94" spans="1:4">
      <c r="A94" s="3">
        <v>1</v>
      </c>
      <c r="B94" s="3">
        <v>73</v>
      </c>
      <c r="C94" s="3">
        <v>57</v>
      </c>
      <c r="D94" s="3">
        <v>3324.54</v>
      </c>
    </row>
    <row r="95" spans="1:4">
      <c r="A95" s="3">
        <v>1</v>
      </c>
      <c r="B95" s="3">
        <v>80</v>
      </c>
      <c r="C95" s="3">
        <v>68</v>
      </c>
      <c r="D95" s="3">
        <v>3375.99</v>
      </c>
    </row>
    <row r="96" spans="1:4">
      <c r="A96" s="3">
        <v>1</v>
      </c>
      <c r="B96" s="3">
        <v>80</v>
      </c>
      <c r="C96" s="3">
        <v>68</v>
      </c>
      <c r="D96" s="3">
        <v>3375.99</v>
      </c>
    </row>
    <row r="97" spans="1:4">
      <c r="A97" s="3">
        <v>1</v>
      </c>
      <c r="B97" s="3">
        <v>78</v>
      </c>
      <c r="C97" s="3">
        <v>64</v>
      </c>
      <c r="D97" s="3">
        <v>3348.79</v>
      </c>
    </row>
    <row r="98" spans="1:4">
      <c r="A98" s="3">
        <v>1</v>
      </c>
      <c r="B98" s="3">
        <v>81</v>
      </c>
      <c r="C98" s="3">
        <v>70</v>
      </c>
      <c r="D98" s="3">
        <v>3374.09</v>
      </c>
    </row>
    <row r="99" spans="1:4">
      <c r="A99" s="3">
        <v>1</v>
      </c>
      <c r="B99" s="3">
        <v>77</v>
      </c>
      <c r="C99" s="3">
        <v>64</v>
      </c>
      <c r="D99" s="3">
        <v>3342.4</v>
      </c>
    </row>
    <row r="100" spans="1:4">
      <c r="A100" s="3">
        <v>1</v>
      </c>
      <c r="B100" s="3">
        <v>78</v>
      </c>
      <c r="C100" s="3">
        <v>65</v>
      </c>
      <c r="D100" s="3">
        <v>3348.79</v>
      </c>
    </row>
    <row r="101" spans="1:4">
      <c r="A101" s="3">
        <v>1</v>
      </c>
      <c r="B101" s="3">
        <v>78</v>
      </c>
      <c r="C101" s="3">
        <v>66</v>
      </c>
      <c r="D101" s="3">
        <v>3352.31</v>
      </c>
    </row>
    <row r="102" spans="1:4">
      <c r="A102" s="3">
        <v>1</v>
      </c>
      <c r="B102" s="3">
        <v>75</v>
      </c>
      <c r="C102" s="3">
        <v>61</v>
      </c>
      <c r="D102" s="3">
        <v>3323.26</v>
      </c>
    </row>
    <row r="103" spans="1:4">
      <c r="A103" s="3">
        <v>1</v>
      </c>
      <c r="B103" s="3">
        <v>74</v>
      </c>
      <c r="C103" s="3">
        <v>59</v>
      </c>
      <c r="D103" s="3">
        <v>3322.1</v>
      </c>
    </row>
    <row r="104" spans="1:4">
      <c r="A104" s="3">
        <v>1</v>
      </c>
      <c r="B104" s="3">
        <v>74</v>
      </c>
      <c r="C104" s="3">
        <v>59</v>
      </c>
      <c r="D104" s="3">
        <v>3322.1</v>
      </c>
    </row>
    <row r="105" spans="1:4">
      <c r="A105" s="3">
        <v>1</v>
      </c>
      <c r="B105" s="3">
        <v>74</v>
      </c>
      <c r="C105" s="3">
        <v>59</v>
      </c>
      <c r="D105" s="3">
        <v>3322.1</v>
      </c>
    </row>
    <row r="106" spans="1:4">
      <c r="A106" s="3">
        <v>1</v>
      </c>
      <c r="B106" s="3">
        <v>74</v>
      </c>
      <c r="C106" s="3">
        <v>59</v>
      </c>
      <c r="D106" s="3">
        <v>3322.1</v>
      </c>
    </row>
    <row r="107" spans="1:4">
      <c r="A107" s="3">
        <v>1</v>
      </c>
      <c r="B107" s="3">
        <v>72</v>
      </c>
      <c r="C107" s="3">
        <v>57</v>
      </c>
      <c r="D107" s="3">
        <v>3316.16</v>
      </c>
    </row>
    <row r="108" spans="1:4">
      <c r="A108" s="3">
        <v>1</v>
      </c>
      <c r="B108" s="3">
        <v>78</v>
      </c>
      <c r="C108" s="3">
        <v>66</v>
      </c>
      <c r="D108" s="3">
        <v>3352.31</v>
      </c>
    </row>
    <row r="109" spans="1:4">
      <c r="A109" s="3">
        <v>1</v>
      </c>
      <c r="B109" s="3">
        <v>78</v>
      </c>
      <c r="C109" s="3">
        <v>66</v>
      </c>
      <c r="D109" s="3">
        <v>3352.31</v>
      </c>
    </row>
    <row r="110" spans="1:4">
      <c r="A110" s="3">
        <v>1</v>
      </c>
      <c r="B110" s="3">
        <v>79</v>
      </c>
      <c r="C110" s="3">
        <v>68</v>
      </c>
      <c r="D110" s="3">
        <v>3355.33</v>
      </c>
    </row>
    <row r="111" spans="1:4">
      <c r="A111" s="3">
        <v>1</v>
      </c>
      <c r="B111" s="3">
        <v>75</v>
      </c>
      <c r="C111" s="3">
        <v>61</v>
      </c>
      <c r="D111" s="3">
        <v>3323.26</v>
      </c>
    </row>
    <row r="112" spans="1:4">
      <c r="A112" s="3">
        <v>1</v>
      </c>
      <c r="B112" s="3">
        <v>75</v>
      </c>
      <c r="C112" s="3">
        <v>61</v>
      </c>
      <c r="D112" s="3">
        <v>3323.26</v>
      </c>
    </row>
    <row r="113" spans="1:4">
      <c r="A113" s="3">
        <v>1</v>
      </c>
      <c r="B113" s="3">
        <v>77</v>
      </c>
      <c r="C113" s="3">
        <v>64</v>
      </c>
      <c r="D113" s="3">
        <v>3342.4</v>
      </c>
    </row>
    <row r="114" spans="1:4">
      <c r="A114" s="3">
        <v>1</v>
      </c>
      <c r="B114" s="3">
        <v>80</v>
      </c>
      <c r="C114" s="3">
        <v>70</v>
      </c>
      <c r="D114" s="3">
        <v>3355.9</v>
      </c>
    </row>
    <row r="115" spans="1:4">
      <c r="A115" s="3">
        <v>1</v>
      </c>
      <c r="B115" s="3">
        <v>73</v>
      </c>
      <c r="C115" s="3">
        <v>59</v>
      </c>
      <c r="D115" s="3">
        <v>3322.1</v>
      </c>
    </row>
    <row r="116" spans="1:4">
      <c r="A116" s="3">
        <v>1</v>
      </c>
      <c r="B116" s="3">
        <v>77</v>
      </c>
      <c r="C116" s="3">
        <v>65</v>
      </c>
      <c r="D116" s="3">
        <v>3342.4</v>
      </c>
    </row>
    <row r="117" spans="1:4">
      <c r="A117" s="3">
        <v>1</v>
      </c>
      <c r="B117" s="3">
        <v>72</v>
      </c>
      <c r="C117" s="3">
        <v>58</v>
      </c>
      <c r="D117" s="3">
        <v>3316.16</v>
      </c>
    </row>
    <row r="118" spans="1:4">
      <c r="A118" s="3">
        <v>1</v>
      </c>
      <c r="B118" s="3">
        <v>74</v>
      </c>
      <c r="C118" s="3">
        <v>61</v>
      </c>
      <c r="D118" s="3">
        <v>3323.26</v>
      </c>
    </row>
    <row r="119" spans="1:4">
      <c r="A119" s="3">
        <v>1</v>
      </c>
      <c r="B119" s="3">
        <v>74</v>
      </c>
      <c r="C119" s="3">
        <v>61</v>
      </c>
      <c r="D119" s="3">
        <v>3323.26</v>
      </c>
    </row>
    <row r="120" spans="1:4">
      <c r="A120" s="3">
        <v>1</v>
      </c>
      <c r="B120" s="3">
        <v>73</v>
      </c>
      <c r="C120" s="3">
        <v>60</v>
      </c>
      <c r="D120" s="3">
        <v>3322.1</v>
      </c>
    </row>
    <row r="121" spans="1:4">
      <c r="A121" s="3">
        <v>1</v>
      </c>
      <c r="B121" s="3">
        <v>76</v>
      </c>
      <c r="C121" s="3">
        <v>64</v>
      </c>
      <c r="D121" s="3">
        <v>3334.04</v>
      </c>
    </row>
    <row r="122" spans="1:4">
      <c r="A122" s="3">
        <v>1</v>
      </c>
      <c r="B122" s="3">
        <v>74</v>
      </c>
      <c r="C122" s="3">
        <v>62</v>
      </c>
      <c r="D122" s="3">
        <v>3323.26</v>
      </c>
    </row>
    <row r="123" spans="1:4">
      <c r="A123" s="3">
        <v>1</v>
      </c>
      <c r="B123" s="3">
        <v>76</v>
      </c>
      <c r="C123" s="3">
        <v>65</v>
      </c>
      <c r="D123" s="3">
        <v>3342.4</v>
      </c>
    </row>
    <row r="124" spans="1:4">
      <c r="A124" s="3">
        <v>1</v>
      </c>
      <c r="B124" s="3">
        <v>75</v>
      </c>
      <c r="C124" s="3">
        <v>63</v>
      </c>
      <c r="D124" s="3">
        <v>3334.04</v>
      </c>
    </row>
    <row r="125" spans="1:4">
      <c r="A125" s="3">
        <v>1</v>
      </c>
      <c r="B125" s="3">
        <v>73</v>
      </c>
      <c r="C125" s="3">
        <v>60</v>
      </c>
      <c r="D125" s="3">
        <v>3322.1</v>
      </c>
    </row>
    <row r="126" spans="1:4">
      <c r="A126" s="3">
        <v>1</v>
      </c>
      <c r="B126" s="3">
        <v>76</v>
      </c>
      <c r="C126" s="3">
        <v>65</v>
      </c>
      <c r="D126" s="3">
        <v>3342.4</v>
      </c>
    </row>
    <row r="127" spans="1:4">
      <c r="A127" s="3">
        <v>1</v>
      </c>
      <c r="B127" s="3">
        <v>76</v>
      </c>
      <c r="C127" s="3">
        <v>65</v>
      </c>
      <c r="D127" s="3">
        <v>3342.4</v>
      </c>
    </row>
    <row r="128" spans="1:4">
      <c r="A128" s="3">
        <v>1</v>
      </c>
      <c r="B128" s="3">
        <v>80</v>
      </c>
      <c r="C128" s="3">
        <v>71</v>
      </c>
      <c r="D128" s="3">
        <v>3355.9</v>
      </c>
    </row>
    <row r="129" spans="1:4">
      <c r="A129" s="3">
        <v>1</v>
      </c>
      <c r="B129" s="3">
        <v>80</v>
      </c>
      <c r="C129" s="3">
        <v>71</v>
      </c>
      <c r="D129" s="3">
        <v>3355.9</v>
      </c>
    </row>
    <row r="130" spans="1:4">
      <c r="A130" s="3">
        <v>1</v>
      </c>
      <c r="B130" s="3">
        <v>77</v>
      </c>
      <c r="C130" s="3">
        <v>66</v>
      </c>
      <c r="D130" s="3">
        <v>3342.4</v>
      </c>
    </row>
    <row r="131" spans="1:4">
      <c r="A131" s="3">
        <v>1</v>
      </c>
      <c r="B131" s="3">
        <v>74</v>
      </c>
      <c r="C131" s="3">
        <v>61</v>
      </c>
      <c r="D131" s="3">
        <v>3323.26</v>
      </c>
    </row>
    <row r="132" spans="1:4">
      <c r="A132" s="3">
        <v>1</v>
      </c>
      <c r="B132" s="3">
        <v>72</v>
      </c>
      <c r="C132" s="3">
        <v>58</v>
      </c>
      <c r="D132" s="3">
        <v>3316.16</v>
      </c>
    </row>
    <row r="133" spans="1:4">
      <c r="A133" s="3">
        <v>1</v>
      </c>
      <c r="B133" s="3">
        <v>72</v>
      </c>
      <c r="C133" s="3">
        <v>58</v>
      </c>
      <c r="D133" s="3">
        <v>3316.16</v>
      </c>
    </row>
    <row r="134" spans="1:4">
      <c r="A134" s="3">
        <v>1</v>
      </c>
      <c r="B134" s="3">
        <v>75</v>
      </c>
      <c r="C134" s="3">
        <v>64</v>
      </c>
      <c r="D134" s="3">
        <v>3334.04</v>
      </c>
    </row>
    <row r="135" spans="1:4">
      <c r="A135" s="3">
        <v>1</v>
      </c>
      <c r="B135" s="3">
        <v>75</v>
      </c>
      <c r="C135" s="3">
        <v>64</v>
      </c>
      <c r="D135" s="3">
        <v>3334.04</v>
      </c>
    </row>
    <row r="136" spans="1:4">
      <c r="A136" s="3">
        <v>1</v>
      </c>
      <c r="B136" s="3">
        <v>73</v>
      </c>
      <c r="C136" s="3">
        <v>60</v>
      </c>
      <c r="D136" s="3">
        <v>3322.1</v>
      </c>
    </row>
    <row r="137" spans="1:4">
      <c r="A137" s="3">
        <v>1</v>
      </c>
      <c r="B137" s="3">
        <v>74</v>
      </c>
      <c r="C137" s="3">
        <v>63</v>
      </c>
      <c r="D137" s="3">
        <v>3334.04</v>
      </c>
    </row>
    <row r="138" spans="1:4">
      <c r="A138" s="3">
        <v>1</v>
      </c>
      <c r="B138" s="3">
        <v>74</v>
      </c>
      <c r="C138" s="3">
        <v>62</v>
      </c>
      <c r="D138" s="3">
        <v>3323.26</v>
      </c>
    </row>
    <row r="139" spans="1:4">
      <c r="A139" s="3">
        <v>1</v>
      </c>
      <c r="B139" s="3">
        <v>79</v>
      </c>
      <c r="C139" s="3">
        <v>70</v>
      </c>
      <c r="D139" s="3">
        <v>3355.9</v>
      </c>
    </row>
    <row r="140" spans="1:4">
      <c r="A140" s="3">
        <v>1</v>
      </c>
      <c r="B140" s="3">
        <v>76</v>
      </c>
      <c r="C140" s="3">
        <v>66</v>
      </c>
      <c r="D140" s="3">
        <v>3342.4</v>
      </c>
    </row>
    <row r="141" spans="1:4">
      <c r="A141" s="3">
        <v>1</v>
      </c>
      <c r="B141" s="3">
        <v>77</v>
      </c>
      <c r="C141" s="3">
        <v>68</v>
      </c>
      <c r="D141" s="3">
        <v>3352.31</v>
      </c>
    </row>
    <row r="142" spans="1:4">
      <c r="A142" s="3">
        <v>1</v>
      </c>
      <c r="B142" s="3">
        <v>77</v>
      </c>
      <c r="C142" s="3">
        <v>68</v>
      </c>
      <c r="D142" s="3">
        <v>3352.31</v>
      </c>
    </row>
    <row r="143" spans="1:4">
      <c r="A143" s="3">
        <v>1</v>
      </c>
      <c r="B143" s="3">
        <v>77</v>
      </c>
      <c r="C143" s="3">
        <v>67</v>
      </c>
      <c r="D143" s="3">
        <v>3352.31</v>
      </c>
    </row>
    <row r="144" spans="1:4">
      <c r="A144" s="3">
        <v>1</v>
      </c>
      <c r="B144" s="3">
        <v>75</v>
      </c>
      <c r="C144" s="3">
        <v>65</v>
      </c>
      <c r="D144" s="3">
        <v>3342.4</v>
      </c>
    </row>
    <row r="145" spans="1:4">
      <c r="A145" s="3">
        <v>1</v>
      </c>
      <c r="B145" s="3">
        <v>75</v>
      </c>
      <c r="C145" s="3">
        <v>65</v>
      </c>
      <c r="D145" s="3">
        <v>3342.4</v>
      </c>
    </row>
    <row r="146" spans="1:4">
      <c r="A146" s="3">
        <v>1</v>
      </c>
      <c r="B146" s="3">
        <v>75</v>
      </c>
      <c r="C146" s="3">
        <v>64</v>
      </c>
      <c r="D146" s="3">
        <v>3334.04</v>
      </c>
    </row>
    <row r="147" spans="1:4">
      <c r="A147" s="3">
        <v>1</v>
      </c>
      <c r="B147" s="3">
        <v>71</v>
      </c>
      <c r="C147" s="3">
        <v>59</v>
      </c>
      <c r="D147" s="3">
        <v>3541.99</v>
      </c>
    </row>
    <row r="148" spans="1:4">
      <c r="A148" s="3">
        <v>1</v>
      </c>
      <c r="B148" s="3">
        <v>71</v>
      </c>
      <c r="C148" s="3">
        <v>59</v>
      </c>
      <c r="D148" s="3">
        <v>3541.99</v>
      </c>
    </row>
    <row r="149" spans="1:4">
      <c r="A149" s="3">
        <v>1</v>
      </c>
      <c r="B149" s="3">
        <v>74</v>
      </c>
      <c r="C149" s="3">
        <v>62</v>
      </c>
      <c r="D149" s="3">
        <v>3323.26</v>
      </c>
    </row>
    <row r="150" spans="1:4">
      <c r="A150" s="3">
        <v>1</v>
      </c>
      <c r="B150" s="3">
        <v>78</v>
      </c>
      <c r="C150" s="3">
        <v>70</v>
      </c>
      <c r="D150" s="3">
        <v>3355.33</v>
      </c>
    </row>
    <row r="151" spans="1:4">
      <c r="A151" s="3">
        <v>1</v>
      </c>
      <c r="B151" s="3">
        <v>78</v>
      </c>
      <c r="C151" s="3">
        <v>70</v>
      </c>
      <c r="D151" s="3">
        <v>3355.33</v>
      </c>
    </row>
    <row r="152" spans="1:4">
      <c r="A152" s="3">
        <v>1</v>
      </c>
      <c r="B152" s="3">
        <v>73</v>
      </c>
      <c r="C152" s="3">
        <v>62</v>
      </c>
      <c r="D152" s="3">
        <v>3323.26</v>
      </c>
    </row>
    <row r="153" spans="1:4">
      <c r="A153" s="3">
        <v>1</v>
      </c>
      <c r="B153" s="3">
        <v>73</v>
      </c>
      <c r="C153" s="3">
        <v>62</v>
      </c>
      <c r="D153" s="3">
        <v>3323.26</v>
      </c>
    </row>
    <row r="154" spans="1:4">
      <c r="A154" s="3">
        <v>1</v>
      </c>
      <c r="B154" s="3">
        <v>78</v>
      </c>
      <c r="C154" s="3">
        <v>70</v>
      </c>
      <c r="D154" s="3">
        <v>3355.33</v>
      </c>
    </row>
    <row r="155" spans="1:4">
      <c r="A155" s="3">
        <v>1</v>
      </c>
      <c r="B155" s="3">
        <v>78</v>
      </c>
      <c r="C155" s="3">
        <v>70</v>
      </c>
      <c r="D155" s="3">
        <v>3355.33</v>
      </c>
    </row>
    <row r="156" spans="1:4">
      <c r="A156" s="3">
        <v>1</v>
      </c>
      <c r="B156" s="3">
        <v>77</v>
      </c>
      <c r="C156" s="3">
        <v>69</v>
      </c>
      <c r="D156" s="3">
        <v>3355.33</v>
      </c>
    </row>
    <row r="157" spans="1:4">
      <c r="A157" s="3">
        <v>1</v>
      </c>
      <c r="B157" s="3">
        <v>77</v>
      </c>
      <c r="C157" s="3">
        <v>69</v>
      </c>
      <c r="D157" s="3">
        <v>3355.33</v>
      </c>
    </row>
    <row r="158" spans="1:4">
      <c r="A158" s="3">
        <v>1</v>
      </c>
      <c r="B158" s="3">
        <v>75</v>
      </c>
      <c r="C158" s="3">
        <v>66</v>
      </c>
      <c r="D158" s="3">
        <v>3326.41</v>
      </c>
    </row>
    <row r="159" spans="1:4">
      <c r="A159" s="3">
        <v>1</v>
      </c>
      <c r="B159" s="3">
        <v>75</v>
      </c>
      <c r="C159" s="3">
        <v>66</v>
      </c>
      <c r="D159" s="3">
        <v>3326.41</v>
      </c>
    </row>
    <row r="160" spans="1:4">
      <c r="A160" s="3">
        <v>1</v>
      </c>
      <c r="B160" s="3">
        <v>72</v>
      </c>
      <c r="C160" s="3">
        <v>60</v>
      </c>
      <c r="D160" s="3">
        <v>3322.1</v>
      </c>
    </row>
    <row r="161" spans="1:4">
      <c r="A161" s="3">
        <v>1</v>
      </c>
      <c r="B161" s="3">
        <v>72</v>
      </c>
      <c r="C161" s="3">
        <v>60</v>
      </c>
      <c r="D161" s="3">
        <v>3322.1</v>
      </c>
    </row>
    <row r="162" spans="1:4">
      <c r="A162" s="3">
        <v>1</v>
      </c>
      <c r="B162" s="3">
        <v>78</v>
      </c>
      <c r="C162" s="3">
        <v>70</v>
      </c>
      <c r="D162" s="3">
        <v>3355.33</v>
      </c>
    </row>
    <row r="163" spans="1:4">
      <c r="A163" s="3">
        <v>1</v>
      </c>
      <c r="B163" s="3">
        <v>74</v>
      </c>
      <c r="C163" s="3">
        <v>65</v>
      </c>
      <c r="D163" s="3">
        <v>3321.95</v>
      </c>
    </row>
    <row r="164" spans="1:4">
      <c r="A164" s="3">
        <v>1</v>
      </c>
      <c r="B164" s="3">
        <v>74</v>
      </c>
      <c r="C164" s="3">
        <v>65</v>
      </c>
      <c r="D164" s="3">
        <v>3321.95</v>
      </c>
    </row>
    <row r="165" spans="1:4">
      <c r="A165" s="3">
        <v>1</v>
      </c>
      <c r="B165" s="3">
        <v>77</v>
      </c>
      <c r="C165" s="3">
        <v>69</v>
      </c>
      <c r="D165" s="3">
        <v>3355.33</v>
      </c>
    </row>
    <row r="166" spans="1:4">
      <c r="A166" s="3">
        <v>1</v>
      </c>
      <c r="B166" s="3">
        <v>74</v>
      </c>
      <c r="C166" s="3">
        <v>64</v>
      </c>
      <c r="D166" s="3">
        <v>3334.04</v>
      </c>
    </row>
    <row r="167" spans="1:4">
      <c r="A167" s="3">
        <v>1</v>
      </c>
      <c r="B167" s="3">
        <v>74</v>
      </c>
      <c r="C167" s="3">
        <v>64</v>
      </c>
      <c r="D167" s="3">
        <v>3334.04</v>
      </c>
    </row>
    <row r="168" spans="1:4">
      <c r="A168" s="3">
        <v>1</v>
      </c>
      <c r="B168" s="3">
        <v>76</v>
      </c>
      <c r="C168" s="3">
        <v>68</v>
      </c>
      <c r="D168" s="3">
        <v>3339.62</v>
      </c>
    </row>
    <row r="169" spans="1:4">
      <c r="A169" s="3">
        <v>1</v>
      </c>
      <c r="B169" s="3">
        <v>74</v>
      </c>
      <c r="C169" s="3">
        <v>65</v>
      </c>
      <c r="D169" s="3">
        <v>3321.95</v>
      </c>
    </row>
    <row r="170" spans="1:4">
      <c r="A170" s="3">
        <v>1</v>
      </c>
      <c r="B170" s="3">
        <v>73</v>
      </c>
      <c r="C170" s="3">
        <v>63</v>
      </c>
      <c r="D170" s="3">
        <v>3308.72</v>
      </c>
    </row>
    <row r="171" spans="1:4">
      <c r="A171" s="3">
        <v>1</v>
      </c>
      <c r="B171" s="3">
        <v>77</v>
      </c>
      <c r="C171" s="3">
        <v>70</v>
      </c>
      <c r="D171" s="3">
        <v>3332.94</v>
      </c>
    </row>
    <row r="172" spans="1:4">
      <c r="A172" s="3">
        <v>1</v>
      </c>
      <c r="B172" s="3">
        <v>77</v>
      </c>
      <c r="C172" s="3">
        <v>71</v>
      </c>
      <c r="D172" s="3">
        <v>3340.12</v>
      </c>
    </row>
    <row r="173" spans="1:4">
      <c r="A173" s="3">
        <v>1</v>
      </c>
      <c r="B173" s="3">
        <v>72</v>
      </c>
      <c r="C173" s="3">
        <v>63</v>
      </c>
      <c r="D173" s="3">
        <v>3308.72</v>
      </c>
    </row>
    <row r="174" spans="1:4">
      <c r="A174" s="3">
        <v>1</v>
      </c>
      <c r="B174" s="3">
        <v>72</v>
      </c>
      <c r="C174" s="3">
        <v>63</v>
      </c>
      <c r="D174" s="3">
        <v>3308.72</v>
      </c>
    </row>
    <row r="175" spans="1:4">
      <c r="A175" s="3">
        <v>1</v>
      </c>
      <c r="B175" s="3">
        <v>74</v>
      </c>
      <c r="C175" s="3">
        <v>66</v>
      </c>
      <c r="D175" s="3">
        <v>3326.41</v>
      </c>
    </row>
    <row r="176" spans="1:4">
      <c r="A176" s="3">
        <v>1</v>
      </c>
      <c r="B176" s="3">
        <v>76</v>
      </c>
      <c r="C176" s="3">
        <v>69</v>
      </c>
      <c r="D176" s="3">
        <v>3339.62</v>
      </c>
    </row>
    <row r="177" spans="1:4">
      <c r="A177" s="3">
        <v>1</v>
      </c>
      <c r="B177" s="3">
        <v>75</v>
      </c>
      <c r="C177" s="3">
        <v>69</v>
      </c>
      <c r="D177" s="3">
        <v>3339.62</v>
      </c>
    </row>
    <row r="178" spans="1:4">
      <c r="A178" s="3">
        <v>1</v>
      </c>
      <c r="B178" s="3">
        <v>74</v>
      </c>
      <c r="C178" s="3">
        <v>67</v>
      </c>
      <c r="D178" s="3">
        <v>3326.41</v>
      </c>
    </row>
    <row r="179" spans="1:4">
      <c r="A179" s="3">
        <v>1</v>
      </c>
      <c r="B179" s="3">
        <v>73</v>
      </c>
      <c r="C179" s="3">
        <v>65</v>
      </c>
      <c r="D179" s="3">
        <v>3321.95</v>
      </c>
    </row>
    <row r="180" spans="1:4">
      <c r="A180" s="3">
        <v>1</v>
      </c>
      <c r="B180" s="3">
        <v>73</v>
      </c>
      <c r="C180" s="3">
        <v>65</v>
      </c>
      <c r="D180" s="3">
        <v>3321.95</v>
      </c>
    </row>
    <row r="181" spans="1:4">
      <c r="A181" s="3">
        <v>1</v>
      </c>
      <c r="B181" s="3">
        <v>73</v>
      </c>
      <c r="C181" s="3">
        <v>67</v>
      </c>
      <c r="D181" s="3">
        <v>3326.41</v>
      </c>
    </row>
    <row r="182" spans="1:4">
      <c r="A182" s="3">
        <v>1</v>
      </c>
      <c r="B182" s="3">
        <v>73</v>
      </c>
      <c r="C182" s="3">
        <v>66</v>
      </c>
      <c r="D182" s="3">
        <v>3326.41</v>
      </c>
    </row>
    <row r="183" spans="1:4">
      <c r="A183" s="3">
        <v>1</v>
      </c>
      <c r="B183" s="3">
        <v>73</v>
      </c>
      <c r="C183" s="3">
        <v>66</v>
      </c>
      <c r="D183" s="3">
        <v>3326.41</v>
      </c>
    </row>
    <row r="184" spans="1:4">
      <c r="A184" s="3">
        <v>1</v>
      </c>
      <c r="B184" s="3">
        <v>73</v>
      </c>
      <c r="C184" s="3">
        <v>67</v>
      </c>
      <c r="D184" s="3">
        <v>3326.41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Q114"/>
  <sheetViews>
    <sheetView workbookViewId="0">
      <selection activeCell="P8" sqref="P8"/>
    </sheetView>
  </sheetViews>
  <sheetFormatPr defaultRowHeight="15"/>
  <cols>
    <col min="2" max="2" width="11.85546875" bestFit="1" customWidth="1"/>
    <col min="11" max="11" width="9.140625" customWidth="1"/>
    <col min="12" max="12" width="33.140625" bestFit="1" customWidth="1"/>
    <col min="13" max="13" width="14.7109375" bestFit="1" customWidth="1"/>
    <col min="14" max="14" width="28.42578125" bestFit="1" customWidth="1"/>
    <col min="16" max="16" width="15.85546875" customWidth="1"/>
  </cols>
  <sheetData>
    <row r="1" spans="12:17">
      <c r="N1" s="31"/>
      <c r="O1" s="31"/>
      <c r="P1" s="31"/>
    </row>
    <row r="2" spans="12:17">
      <c r="N2" s="31"/>
      <c r="O2" s="31"/>
      <c r="P2" s="31"/>
    </row>
    <row r="3" spans="12:17">
      <c r="N3" s="42"/>
      <c r="O3" s="31"/>
      <c r="P3" s="31"/>
    </row>
    <row r="4" spans="12:17">
      <c r="N4" s="31"/>
      <c r="O4" s="31"/>
      <c r="P4" s="31"/>
    </row>
    <row r="5" spans="12:17">
      <c r="N5" s="42"/>
      <c r="O5" s="31"/>
      <c r="P5" s="31"/>
    </row>
    <row r="6" spans="12:17">
      <c r="N6" s="31"/>
      <c r="O6" s="31"/>
      <c r="P6" s="31"/>
    </row>
    <row r="7" spans="12:17">
      <c r="N7" s="31"/>
      <c r="O7" s="31"/>
      <c r="P7" s="31"/>
    </row>
    <row r="8" spans="12:17">
      <c r="L8" s="6">
        <v>3870.27</v>
      </c>
      <c r="M8" s="6">
        <f>L8*43560/365.25</f>
        <v>461571.42012320325</v>
      </c>
    </row>
    <row r="9" spans="12:17">
      <c r="M9">
        <v>461571.4375</v>
      </c>
    </row>
    <row r="11" spans="12:17" ht="90">
      <c r="L11" s="10" t="s">
        <v>79</v>
      </c>
      <c r="M11" s="10" t="s">
        <v>80</v>
      </c>
      <c r="N11" s="2"/>
    </row>
    <row r="12" spans="12:17">
      <c r="L12">
        <v>121.7</v>
      </c>
      <c r="M12">
        <v>133.69999999999999</v>
      </c>
    </row>
    <row r="13" spans="12:17">
      <c r="L13">
        <v>2.6</v>
      </c>
      <c r="M13">
        <v>2.6</v>
      </c>
    </row>
    <row r="14" spans="12:17">
      <c r="L14">
        <v>135</v>
      </c>
      <c r="M14">
        <v>135</v>
      </c>
    </row>
    <row r="15" spans="12:17">
      <c r="L15">
        <v>149.6</v>
      </c>
      <c r="M15">
        <v>150.1</v>
      </c>
      <c r="O15" t="s">
        <v>102</v>
      </c>
      <c r="P15" s="14">
        <f>SUM(M12:M16)/M29</f>
        <v>0.30802728988242128</v>
      </c>
      <c r="Q15">
        <f>P15*$M$8</f>
        <v>142176.59362773079</v>
      </c>
    </row>
    <row r="16" spans="12:17">
      <c r="L16">
        <v>3</v>
      </c>
      <c r="M16">
        <v>3</v>
      </c>
      <c r="O16" t="s">
        <v>103</v>
      </c>
      <c r="P16" s="14">
        <f>SUM(M17:M18)/M29</f>
        <v>9.7691972710117592E-2</v>
      </c>
      <c r="Q16">
        <f>P16*$M$8</f>
        <v>45091.82257844619</v>
      </c>
    </row>
    <row r="17" spans="1:17">
      <c r="L17">
        <v>130.9</v>
      </c>
      <c r="M17">
        <v>130.9</v>
      </c>
      <c r="O17" t="s">
        <v>104</v>
      </c>
      <c r="P17" s="14">
        <f>SUM(M19:M22)/M29</f>
        <v>0.3852518507766004</v>
      </c>
      <c r="Q17">
        <f>P17*$M$8</f>
        <v>177821.24386804784</v>
      </c>
    </row>
    <row r="18" spans="1:17">
      <c r="L18">
        <v>3.7</v>
      </c>
      <c r="M18">
        <v>3.7</v>
      </c>
      <c r="O18" t="s">
        <v>105</v>
      </c>
      <c r="P18" s="14">
        <f>SUM(M23:M26)/M29</f>
        <v>0.19828712440121937</v>
      </c>
      <c r="Q18">
        <f>P18*$M$8</f>
        <v>91523.669602017093</v>
      </c>
    </row>
    <row r="19" spans="1:17">
      <c r="L19">
        <v>152.6</v>
      </c>
      <c r="M19">
        <v>152.6</v>
      </c>
      <c r="O19" t="s">
        <v>106</v>
      </c>
      <c r="P19" s="14">
        <f>SUM(M27:M28)/M29</f>
        <v>1.0741762229641461E-2</v>
      </c>
      <c r="Q19">
        <f>P19*$M$8</f>
        <v>4958.0904469613952</v>
      </c>
    </row>
    <row r="20" spans="1:17">
      <c r="L20">
        <v>68.8</v>
      </c>
      <c r="M20">
        <v>68.8</v>
      </c>
      <c r="O20" t="s">
        <v>1</v>
      </c>
      <c r="P20" s="14">
        <f>SUM(P15:P19)</f>
        <v>1.0000000000000002</v>
      </c>
      <c r="Q20" s="3">
        <f>SUM(Q15:Q19)</f>
        <v>461571.42012320331</v>
      </c>
    </row>
    <row r="21" spans="1:17">
      <c r="L21">
        <v>154.9</v>
      </c>
      <c r="M21">
        <v>154.9</v>
      </c>
    </row>
    <row r="22" spans="1:17">
      <c r="L22">
        <v>154.5</v>
      </c>
      <c r="M22">
        <v>154.5</v>
      </c>
    </row>
    <row r="23" spans="1:17">
      <c r="L23">
        <v>125.3</v>
      </c>
      <c r="M23">
        <v>139.1</v>
      </c>
    </row>
    <row r="24" spans="1:17">
      <c r="L24">
        <v>58.4</v>
      </c>
      <c r="M24">
        <v>83.1</v>
      </c>
    </row>
    <row r="25" spans="1:17">
      <c r="L25">
        <v>1.5</v>
      </c>
      <c r="M25">
        <v>1.5</v>
      </c>
    </row>
    <row r="26" spans="1:17">
      <c r="L26" s="6">
        <v>45.4</v>
      </c>
      <c r="M26" s="6">
        <v>49.5</v>
      </c>
    </row>
    <row r="27" spans="1:17">
      <c r="L27" s="7">
        <v>13.5</v>
      </c>
      <c r="M27" s="7">
        <v>13.5</v>
      </c>
    </row>
    <row r="28" spans="1:17">
      <c r="L28" s="8">
        <v>1.3</v>
      </c>
      <c r="M28" s="8">
        <v>1.3</v>
      </c>
    </row>
    <row r="29" spans="1:17">
      <c r="L29">
        <f>SUM(L12:L28)</f>
        <v>1322.7</v>
      </c>
      <c r="M29">
        <f>SUM(M12:M28)</f>
        <v>1377.7999999999997</v>
      </c>
    </row>
    <row r="32" spans="1:17">
      <c r="A32" t="s">
        <v>125</v>
      </c>
    </row>
    <row r="33" spans="1:12">
      <c r="A33" s="4">
        <f>D81</f>
        <v>0.10292740740740741</v>
      </c>
    </row>
    <row r="34" spans="1:12">
      <c r="A34" s="1" t="s">
        <v>76</v>
      </c>
    </row>
    <row r="35" spans="1:12">
      <c r="A35" s="4">
        <f>A33*0.63</f>
        <v>6.4844266666666664E-2</v>
      </c>
    </row>
    <row r="41" spans="1:12">
      <c r="J41" s="6"/>
      <c r="K41" s="6" t="s">
        <v>107</v>
      </c>
    </row>
    <row r="42" spans="1:12">
      <c r="K42" t="s">
        <v>74</v>
      </c>
    </row>
    <row r="44" spans="1:12" ht="51.75" customHeight="1">
      <c r="K44" s="9" t="s">
        <v>77</v>
      </c>
      <c r="L44" s="9" t="s">
        <v>78</v>
      </c>
    </row>
    <row r="45" spans="1:12">
      <c r="K45" t="s">
        <v>81</v>
      </c>
      <c r="L45" t="s">
        <v>82</v>
      </c>
    </row>
    <row r="46" spans="1:12">
      <c r="K46" t="s">
        <v>81</v>
      </c>
      <c r="L46" t="s">
        <v>83</v>
      </c>
    </row>
    <row r="47" spans="1:12">
      <c r="K47" t="s">
        <v>81</v>
      </c>
      <c r="L47" t="s">
        <v>84</v>
      </c>
    </row>
    <row r="48" spans="1:12">
      <c r="K48" t="s">
        <v>81</v>
      </c>
      <c r="L48" t="s">
        <v>85</v>
      </c>
    </row>
    <row r="49" spans="2:12">
      <c r="K49" t="s">
        <v>81</v>
      </c>
      <c r="L49" t="s">
        <v>86</v>
      </c>
    </row>
    <row r="50" spans="2:12">
      <c r="K50" t="s">
        <v>87</v>
      </c>
      <c r="L50" t="s">
        <v>88</v>
      </c>
    </row>
    <row r="51" spans="2:12">
      <c r="K51" t="s">
        <v>87</v>
      </c>
      <c r="L51" t="s">
        <v>89</v>
      </c>
    </row>
    <row r="52" spans="2:12">
      <c r="K52" t="s">
        <v>90</v>
      </c>
      <c r="L52" t="s">
        <v>91</v>
      </c>
    </row>
    <row r="53" spans="2:12">
      <c r="K53" t="s">
        <v>90</v>
      </c>
      <c r="L53" t="s">
        <v>92</v>
      </c>
    </row>
    <row r="54" spans="2:12">
      <c r="K54" t="s">
        <v>90</v>
      </c>
      <c r="L54" t="s">
        <v>93</v>
      </c>
    </row>
    <row r="55" spans="2:12">
      <c r="K55" t="s">
        <v>90</v>
      </c>
      <c r="L55" t="s">
        <v>94</v>
      </c>
    </row>
    <row r="56" spans="2:12">
      <c r="K56" t="s">
        <v>95</v>
      </c>
      <c r="L56" t="s">
        <v>96</v>
      </c>
    </row>
    <row r="57" spans="2:12">
      <c r="K57" t="s">
        <v>95</v>
      </c>
      <c r="L57" t="s">
        <v>97</v>
      </c>
    </row>
    <row r="58" spans="2:12">
      <c r="K58" t="s">
        <v>95</v>
      </c>
      <c r="L58" t="s">
        <v>98</v>
      </c>
    </row>
    <row r="59" spans="2:12">
      <c r="K59" t="s">
        <v>95</v>
      </c>
      <c r="L59" t="s">
        <v>98</v>
      </c>
    </row>
    <row r="60" spans="2:12">
      <c r="B60" t="s">
        <v>56</v>
      </c>
      <c r="C60" t="s">
        <v>57</v>
      </c>
      <c r="D60" t="s">
        <v>58</v>
      </c>
      <c r="K60" t="s">
        <v>99</v>
      </c>
      <c r="L60" t="s">
        <v>100</v>
      </c>
    </row>
    <row r="61" spans="2:12">
      <c r="B61" t="s">
        <v>2</v>
      </c>
      <c r="C61">
        <v>-69.621790000000004</v>
      </c>
      <c r="D61">
        <f>-C61/86400</f>
        <v>8.0580775462962969E-4</v>
      </c>
      <c r="K61" t="s">
        <v>99</v>
      </c>
      <c r="L61" t="s">
        <v>101</v>
      </c>
    </row>
    <row r="62" spans="2:12">
      <c r="B62" t="s">
        <v>3</v>
      </c>
      <c r="C62">
        <v>-12.154249999999999</v>
      </c>
      <c r="D62">
        <f t="shared" ref="D62:D114" si="0">-C62/86400</f>
        <v>1.406741898148148E-4</v>
      </c>
    </row>
    <row r="63" spans="2:12">
      <c r="B63" t="s">
        <v>4</v>
      </c>
      <c r="C63">
        <v>-31.98743</v>
      </c>
      <c r="D63">
        <f t="shared" si="0"/>
        <v>3.7022488425925924E-4</v>
      </c>
    </row>
    <row r="64" spans="2:12">
      <c r="B64" t="s">
        <v>5</v>
      </c>
      <c r="C64">
        <v>-36.421129999999998</v>
      </c>
      <c r="D64">
        <f t="shared" si="0"/>
        <v>4.2154085648148147E-4</v>
      </c>
    </row>
    <row r="65" spans="2:4">
      <c r="B65" t="s">
        <v>6</v>
      </c>
      <c r="C65">
        <v>-5.787331</v>
      </c>
      <c r="D65">
        <f t="shared" si="0"/>
        <v>6.6982997685185189E-5</v>
      </c>
    </row>
    <row r="66" spans="2:4">
      <c r="B66" t="s">
        <v>7</v>
      </c>
      <c r="C66">
        <v>-120.4773</v>
      </c>
      <c r="D66">
        <f t="shared" si="0"/>
        <v>1.3944131944444444E-3</v>
      </c>
    </row>
    <row r="67" spans="2:4">
      <c r="B67" t="s">
        <v>8</v>
      </c>
      <c r="C67">
        <v>-0.49527359999999998</v>
      </c>
      <c r="D67">
        <f t="shared" si="0"/>
        <v>5.7323333333333327E-6</v>
      </c>
    </row>
    <row r="68" spans="2:4">
      <c r="B68" t="s">
        <v>9</v>
      </c>
      <c r="C68">
        <v>-205.35220000000001</v>
      </c>
      <c r="D68">
        <f t="shared" si="0"/>
        <v>2.3767615740740741E-3</v>
      </c>
    </row>
    <row r="69" spans="2:4">
      <c r="B69" t="s">
        <v>10</v>
      </c>
      <c r="C69">
        <v>-568.10140000000001</v>
      </c>
      <c r="D69">
        <f t="shared" si="0"/>
        <v>6.5752476851851857E-3</v>
      </c>
    </row>
    <row r="70" spans="2:4">
      <c r="B70" t="s">
        <v>11</v>
      </c>
      <c r="C70">
        <v>-75.27637</v>
      </c>
      <c r="D70">
        <f t="shared" si="0"/>
        <v>8.7125428240740737E-4</v>
      </c>
    </row>
    <row r="71" spans="2:4">
      <c r="B71" t="s">
        <v>12</v>
      </c>
      <c r="C71">
        <v>-91.25206</v>
      </c>
      <c r="D71">
        <f t="shared" si="0"/>
        <v>1.0561581018518518E-3</v>
      </c>
    </row>
    <row r="72" spans="2:4">
      <c r="B72" t="s">
        <v>13</v>
      </c>
      <c r="C72">
        <v>-18131.62</v>
      </c>
      <c r="D72">
        <f t="shared" si="0"/>
        <v>0.20985671296296296</v>
      </c>
    </row>
    <row r="73" spans="2:4">
      <c r="B73" t="s">
        <v>14</v>
      </c>
      <c r="C73">
        <v>-70.728999999999999</v>
      </c>
      <c r="D73">
        <f t="shared" si="0"/>
        <v>8.1862268518518514E-4</v>
      </c>
    </row>
    <row r="74" spans="2:4">
      <c r="B74" t="s">
        <v>15</v>
      </c>
      <c r="C74">
        <v>-31.573139999999999</v>
      </c>
      <c r="D74">
        <f t="shared" si="0"/>
        <v>3.6542986111111109E-4</v>
      </c>
    </row>
    <row r="75" spans="2:4">
      <c r="B75" t="s">
        <v>16</v>
      </c>
      <c r="C75">
        <v>-472.80189999999999</v>
      </c>
      <c r="D75">
        <f t="shared" si="0"/>
        <v>5.4722442129629626E-3</v>
      </c>
    </row>
    <row r="76" spans="2:4">
      <c r="B76" t="s">
        <v>17</v>
      </c>
      <c r="C76">
        <v>-3474.125</v>
      </c>
      <c r="D76">
        <f t="shared" si="0"/>
        <v>4.0209780092592594E-2</v>
      </c>
    </row>
    <row r="77" spans="2:4">
      <c r="B77" t="s">
        <v>18</v>
      </c>
      <c r="C77">
        <v>-41.942770000000003</v>
      </c>
      <c r="D77">
        <f t="shared" si="0"/>
        <v>4.854487268518519E-4</v>
      </c>
    </row>
    <row r="78" spans="2:4">
      <c r="B78" t="s">
        <v>19</v>
      </c>
      <c r="C78">
        <v>-400.84890000000001</v>
      </c>
      <c r="D78">
        <f t="shared" si="0"/>
        <v>4.6394548611111116E-3</v>
      </c>
    </row>
    <row r="79" spans="2:4">
      <c r="B79" t="s">
        <v>20</v>
      </c>
      <c r="C79">
        <v>-6442.3590000000004</v>
      </c>
      <c r="D79">
        <f t="shared" si="0"/>
        <v>7.456434027777778E-2</v>
      </c>
    </row>
    <row r="80" spans="2:4">
      <c r="B80" t="s">
        <v>21</v>
      </c>
      <c r="C80">
        <v>-561.25070000000005</v>
      </c>
      <c r="D80">
        <f t="shared" si="0"/>
        <v>6.4959571759259267E-3</v>
      </c>
    </row>
    <row r="81" spans="2:4">
      <c r="B81" s="5" t="s">
        <v>22</v>
      </c>
      <c r="C81" s="5">
        <v>-8892.9279999999999</v>
      </c>
      <c r="D81" s="5">
        <f t="shared" si="0"/>
        <v>0.10292740740740741</v>
      </c>
    </row>
    <row r="82" spans="2:4">
      <c r="B82" t="s">
        <v>23</v>
      </c>
      <c r="C82">
        <v>-5666.2389999999996</v>
      </c>
      <c r="D82">
        <f t="shared" si="0"/>
        <v>6.5581469907407403E-2</v>
      </c>
    </row>
    <row r="83" spans="2:4">
      <c r="B83" t="s">
        <v>24</v>
      </c>
      <c r="C83">
        <v>-25386.09</v>
      </c>
      <c r="D83">
        <f t="shared" si="0"/>
        <v>0.29382048611111111</v>
      </c>
    </row>
    <row r="84" spans="2:4">
      <c r="B84" t="s">
        <v>25</v>
      </c>
      <c r="C84">
        <v>-0.56841819999999998</v>
      </c>
      <c r="D84">
        <f t="shared" si="0"/>
        <v>6.5789143518518516E-6</v>
      </c>
    </row>
    <row r="85" spans="2:4">
      <c r="B85" t="s">
        <v>26</v>
      </c>
      <c r="C85">
        <v>-17.1312</v>
      </c>
      <c r="D85">
        <f t="shared" si="0"/>
        <v>1.9827777777777777E-4</v>
      </c>
    </row>
    <row r="86" spans="2:4">
      <c r="B86" t="s">
        <v>27</v>
      </c>
      <c r="C86">
        <v>-9799.625</v>
      </c>
      <c r="D86">
        <f t="shared" si="0"/>
        <v>0.11342158564814815</v>
      </c>
    </row>
    <row r="87" spans="2:4">
      <c r="B87" t="s">
        <v>28</v>
      </c>
      <c r="C87">
        <v>-58.689340000000001</v>
      </c>
      <c r="D87">
        <f t="shared" si="0"/>
        <v>6.7927476851851857E-4</v>
      </c>
    </row>
    <row r="88" spans="2:4">
      <c r="B88" t="s">
        <v>29</v>
      </c>
      <c r="C88">
        <v>-36839.43</v>
      </c>
      <c r="D88">
        <f t="shared" si="0"/>
        <v>0.42638229166666669</v>
      </c>
    </row>
    <row r="89" spans="2:4">
      <c r="B89" t="s">
        <v>30</v>
      </c>
      <c r="C89">
        <v>-1746.6110000000001</v>
      </c>
      <c r="D89">
        <f t="shared" si="0"/>
        <v>2.0215405092592592E-2</v>
      </c>
    </row>
    <row r="90" spans="2:4">
      <c r="B90" t="s">
        <v>31</v>
      </c>
      <c r="C90">
        <v>-5450.875</v>
      </c>
      <c r="D90">
        <f t="shared" si="0"/>
        <v>6.3088831018518518E-2</v>
      </c>
    </row>
    <row r="91" spans="2:4">
      <c r="B91" t="s">
        <v>32</v>
      </c>
      <c r="C91">
        <v>-601.72159999999997</v>
      </c>
      <c r="D91">
        <f t="shared" si="0"/>
        <v>6.9643703703703699E-3</v>
      </c>
    </row>
    <row r="92" spans="2:4">
      <c r="B92" t="s">
        <v>33</v>
      </c>
      <c r="C92">
        <v>-15967.94</v>
      </c>
      <c r="D92">
        <f t="shared" si="0"/>
        <v>0.18481412037037037</v>
      </c>
    </row>
    <row r="93" spans="2:4">
      <c r="B93" t="s">
        <v>34</v>
      </c>
      <c r="C93">
        <v>-22368.85</v>
      </c>
      <c r="D93">
        <f t="shared" si="0"/>
        <v>0.25889872685185183</v>
      </c>
    </row>
    <row r="94" spans="2:4">
      <c r="B94" t="s">
        <v>35</v>
      </c>
      <c r="C94">
        <v>-0.32572329999999999</v>
      </c>
      <c r="D94">
        <f t="shared" si="0"/>
        <v>3.769945601851852E-6</v>
      </c>
    </row>
    <row r="95" spans="2:4">
      <c r="B95" t="s">
        <v>36</v>
      </c>
      <c r="C95">
        <v>-1.4546520000000001</v>
      </c>
      <c r="D95">
        <f t="shared" si="0"/>
        <v>1.683625E-5</v>
      </c>
    </row>
    <row r="96" spans="2:4">
      <c r="B96" t="s">
        <v>37</v>
      </c>
      <c r="C96">
        <v>-17353.759999999998</v>
      </c>
      <c r="D96">
        <f t="shared" si="0"/>
        <v>0.20085370370370367</v>
      </c>
    </row>
    <row r="97" spans="2:4">
      <c r="B97" t="s">
        <v>38</v>
      </c>
      <c r="C97">
        <v>-25988.12</v>
      </c>
      <c r="D97">
        <f t="shared" si="0"/>
        <v>0.30078842592592592</v>
      </c>
    </row>
    <row r="98" spans="2:4">
      <c r="B98" t="s">
        <v>39</v>
      </c>
      <c r="C98">
        <v>-38.171410000000002</v>
      </c>
      <c r="D98">
        <f t="shared" si="0"/>
        <v>4.4179872685185185E-4</v>
      </c>
    </row>
    <row r="99" spans="2:4">
      <c r="B99" t="s">
        <v>40</v>
      </c>
      <c r="C99">
        <v>-11.346909999999999</v>
      </c>
      <c r="D99">
        <f t="shared" si="0"/>
        <v>1.3132997685185184E-4</v>
      </c>
    </row>
    <row r="100" spans="2:4">
      <c r="B100" t="s">
        <v>41</v>
      </c>
      <c r="C100">
        <v>-78.053470000000004</v>
      </c>
      <c r="D100">
        <f t="shared" si="0"/>
        <v>9.0339664351851852E-4</v>
      </c>
    </row>
    <row r="101" spans="2:4">
      <c r="B101" t="s">
        <v>42</v>
      </c>
      <c r="C101">
        <v>-0.55110060000000005</v>
      </c>
      <c r="D101">
        <f t="shared" si="0"/>
        <v>6.3784791666666675E-6</v>
      </c>
    </row>
    <row r="102" spans="2:4">
      <c r="B102" t="s">
        <v>43</v>
      </c>
      <c r="C102">
        <v>-13.740869999999999</v>
      </c>
      <c r="D102">
        <f t="shared" si="0"/>
        <v>1.590378472222222E-4</v>
      </c>
    </row>
    <row r="103" spans="2:4">
      <c r="B103" t="s">
        <v>44</v>
      </c>
      <c r="C103">
        <v>-129.75299999999999</v>
      </c>
      <c r="D103">
        <f t="shared" si="0"/>
        <v>1.5017708333333333E-3</v>
      </c>
    </row>
    <row r="104" spans="2:4">
      <c r="B104" t="s">
        <v>45</v>
      </c>
      <c r="C104">
        <v>-33.531799999999997</v>
      </c>
      <c r="D104">
        <f t="shared" si="0"/>
        <v>3.88099537037037E-4</v>
      </c>
    </row>
    <row r="105" spans="2:4">
      <c r="B105" t="s">
        <v>46</v>
      </c>
      <c r="C105">
        <v>-17439.71</v>
      </c>
      <c r="D105">
        <f t="shared" si="0"/>
        <v>0.20184849537037036</v>
      </c>
    </row>
    <row r="106" spans="2:4">
      <c r="B106" t="s">
        <v>47</v>
      </c>
      <c r="C106">
        <v>-498.23930000000001</v>
      </c>
      <c r="D106">
        <f t="shared" si="0"/>
        <v>5.7666585648148147E-3</v>
      </c>
    </row>
    <row r="107" spans="2:4">
      <c r="B107" t="s">
        <v>48</v>
      </c>
      <c r="C107">
        <v>-538.76189999999997</v>
      </c>
      <c r="D107">
        <f t="shared" si="0"/>
        <v>6.2356701388888887E-3</v>
      </c>
    </row>
    <row r="108" spans="2:4">
      <c r="B108" t="s">
        <v>49</v>
      </c>
      <c r="C108">
        <v>-7807.0370000000003</v>
      </c>
      <c r="D108">
        <f t="shared" si="0"/>
        <v>9.0359224537037042E-2</v>
      </c>
    </row>
    <row r="109" spans="2:4">
      <c r="B109" t="s">
        <v>50</v>
      </c>
      <c r="C109">
        <v>-6069.8130000000001</v>
      </c>
      <c r="D109">
        <f t="shared" si="0"/>
        <v>7.0252465277777773E-2</v>
      </c>
    </row>
    <row r="110" spans="2:4">
      <c r="B110" t="s">
        <v>51</v>
      </c>
      <c r="C110">
        <v>-35.981180000000002</v>
      </c>
      <c r="D110">
        <f t="shared" si="0"/>
        <v>4.1644884259259263E-4</v>
      </c>
    </row>
    <row r="111" spans="2:4">
      <c r="B111" t="s">
        <v>52</v>
      </c>
      <c r="C111">
        <v>-53.35642</v>
      </c>
      <c r="D111">
        <f t="shared" si="0"/>
        <v>6.1755115740740746E-4</v>
      </c>
    </row>
    <row r="112" spans="2:4">
      <c r="B112" t="s">
        <v>53</v>
      </c>
      <c r="C112">
        <v>-49.875059999999998</v>
      </c>
      <c r="D112">
        <f t="shared" si="0"/>
        <v>5.7725763888888892E-4</v>
      </c>
    </row>
    <row r="113" spans="2:4">
      <c r="B113" t="s">
        <v>54</v>
      </c>
      <c r="C113">
        <v>-47825.34</v>
      </c>
      <c r="D113">
        <f t="shared" si="0"/>
        <v>0.55353402777777772</v>
      </c>
    </row>
    <row r="114" spans="2:4">
      <c r="B114" t="s">
        <v>55</v>
      </c>
      <c r="C114">
        <v>-160333.1</v>
      </c>
      <c r="D114">
        <f t="shared" si="0"/>
        <v>1.855707175925926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7"/>
  <sheetViews>
    <sheetView workbookViewId="0">
      <selection activeCell="A2" sqref="A2"/>
    </sheetView>
  </sheetViews>
  <sheetFormatPr defaultRowHeight="12.75"/>
  <cols>
    <col min="1" max="1" width="8.140625" style="11" bestFit="1" customWidth="1"/>
    <col min="2" max="2" width="8.28515625" style="11" bestFit="1" customWidth="1"/>
    <col min="3" max="3" width="7.42578125" style="11" bestFit="1" customWidth="1"/>
    <col min="4" max="4" width="15.7109375" style="12" customWidth="1"/>
    <col min="5" max="5" width="10.7109375" style="13" customWidth="1"/>
    <col min="6" max="256" width="9.140625" style="12"/>
    <col min="257" max="257" width="8.140625" style="12" bestFit="1" customWidth="1"/>
    <col min="258" max="258" width="8.28515625" style="12" bestFit="1" customWidth="1"/>
    <col min="259" max="259" width="7.42578125" style="12" bestFit="1" customWidth="1"/>
    <col min="260" max="260" width="15.7109375" style="12" customWidth="1"/>
    <col min="261" max="261" width="10.7109375" style="12" customWidth="1"/>
    <col min="262" max="512" width="9.140625" style="12"/>
    <col min="513" max="513" width="8.140625" style="12" bestFit="1" customWidth="1"/>
    <col min="514" max="514" width="8.28515625" style="12" bestFit="1" customWidth="1"/>
    <col min="515" max="515" width="7.42578125" style="12" bestFit="1" customWidth="1"/>
    <col min="516" max="516" width="15.7109375" style="12" customWidth="1"/>
    <col min="517" max="517" width="10.7109375" style="12" customWidth="1"/>
    <col min="518" max="768" width="9.140625" style="12"/>
    <col min="769" max="769" width="8.140625" style="12" bestFit="1" customWidth="1"/>
    <col min="770" max="770" width="8.28515625" style="12" bestFit="1" customWidth="1"/>
    <col min="771" max="771" width="7.42578125" style="12" bestFit="1" customWidth="1"/>
    <col min="772" max="772" width="15.7109375" style="12" customWidth="1"/>
    <col min="773" max="773" width="10.7109375" style="12" customWidth="1"/>
    <col min="774" max="1024" width="9.140625" style="12"/>
    <col min="1025" max="1025" width="8.140625" style="12" bestFit="1" customWidth="1"/>
    <col min="1026" max="1026" width="8.28515625" style="12" bestFit="1" customWidth="1"/>
    <col min="1027" max="1027" width="7.42578125" style="12" bestFit="1" customWidth="1"/>
    <col min="1028" max="1028" width="15.7109375" style="12" customWidth="1"/>
    <col min="1029" max="1029" width="10.7109375" style="12" customWidth="1"/>
    <col min="1030" max="1280" width="9.140625" style="12"/>
    <col min="1281" max="1281" width="8.140625" style="12" bestFit="1" customWidth="1"/>
    <col min="1282" max="1282" width="8.28515625" style="12" bestFit="1" customWidth="1"/>
    <col min="1283" max="1283" width="7.42578125" style="12" bestFit="1" customWidth="1"/>
    <col min="1284" max="1284" width="15.7109375" style="12" customWidth="1"/>
    <col min="1285" max="1285" width="10.7109375" style="12" customWidth="1"/>
    <col min="1286" max="1536" width="9.140625" style="12"/>
    <col min="1537" max="1537" width="8.140625" style="12" bestFit="1" customWidth="1"/>
    <col min="1538" max="1538" width="8.28515625" style="12" bestFit="1" customWidth="1"/>
    <col min="1539" max="1539" width="7.42578125" style="12" bestFit="1" customWidth="1"/>
    <col min="1540" max="1540" width="15.7109375" style="12" customWidth="1"/>
    <col min="1541" max="1541" width="10.7109375" style="12" customWidth="1"/>
    <col min="1542" max="1792" width="9.140625" style="12"/>
    <col min="1793" max="1793" width="8.140625" style="12" bestFit="1" customWidth="1"/>
    <col min="1794" max="1794" width="8.28515625" style="12" bestFit="1" customWidth="1"/>
    <col min="1795" max="1795" width="7.42578125" style="12" bestFit="1" customWidth="1"/>
    <col min="1796" max="1796" width="15.7109375" style="12" customWidth="1"/>
    <col min="1797" max="1797" width="10.7109375" style="12" customWidth="1"/>
    <col min="1798" max="2048" width="9.140625" style="12"/>
    <col min="2049" max="2049" width="8.140625" style="12" bestFit="1" customWidth="1"/>
    <col min="2050" max="2050" width="8.28515625" style="12" bestFit="1" customWidth="1"/>
    <col min="2051" max="2051" width="7.42578125" style="12" bestFit="1" customWidth="1"/>
    <col min="2052" max="2052" width="15.7109375" style="12" customWidth="1"/>
    <col min="2053" max="2053" width="10.7109375" style="12" customWidth="1"/>
    <col min="2054" max="2304" width="9.140625" style="12"/>
    <col min="2305" max="2305" width="8.140625" style="12" bestFit="1" customWidth="1"/>
    <col min="2306" max="2306" width="8.28515625" style="12" bestFit="1" customWidth="1"/>
    <col min="2307" max="2307" width="7.42578125" style="12" bestFit="1" customWidth="1"/>
    <col min="2308" max="2308" width="15.7109375" style="12" customWidth="1"/>
    <col min="2309" max="2309" width="10.7109375" style="12" customWidth="1"/>
    <col min="2310" max="2560" width="9.140625" style="12"/>
    <col min="2561" max="2561" width="8.140625" style="12" bestFit="1" customWidth="1"/>
    <col min="2562" max="2562" width="8.28515625" style="12" bestFit="1" customWidth="1"/>
    <col min="2563" max="2563" width="7.42578125" style="12" bestFit="1" customWidth="1"/>
    <col min="2564" max="2564" width="15.7109375" style="12" customWidth="1"/>
    <col min="2565" max="2565" width="10.7109375" style="12" customWidth="1"/>
    <col min="2566" max="2816" width="9.140625" style="12"/>
    <col min="2817" max="2817" width="8.140625" style="12" bestFit="1" customWidth="1"/>
    <col min="2818" max="2818" width="8.28515625" style="12" bestFit="1" customWidth="1"/>
    <col min="2819" max="2819" width="7.42578125" style="12" bestFit="1" customWidth="1"/>
    <col min="2820" max="2820" width="15.7109375" style="12" customWidth="1"/>
    <col min="2821" max="2821" width="10.7109375" style="12" customWidth="1"/>
    <col min="2822" max="3072" width="9.140625" style="12"/>
    <col min="3073" max="3073" width="8.140625" style="12" bestFit="1" customWidth="1"/>
    <col min="3074" max="3074" width="8.28515625" style="12" bestFit="1" customWidth="1"/>
    <col min="3075" max="3075" width="7.42578125" style="12" bestFit="1" customWidth="1"/>
    <col min="3076" max="3076" width="15.7109375" style="12" customWidth="1"/>
    <col min="3077" max="3077" width="10.7109375" style="12" customWidth="1"/>
    <col min="3078" max="3328" width="9.140625" style="12"/>
    <col min="3329" max="3329" width="8.140625" style="12" bestFit="1" customWidth="1"/>
    <col min="3330" max="3330" width="8.28515625" style="12" bestFit="1" customWidth="1"/>
    <col min="3331" max="3331" width="7.42578125" style="12" bestFit="1" customWidth="1"/>
    <col min="3332" max="3332" width="15.7109375" style="12" customWidth="1"/>
    <col min="3333" max="3333" width="10.7109375" style="12" customWidth="1"/>
    <col min="3334" max="3584" width="9.140625" style="12"/>
    <col min="3585" max="3585" width="8.140625" style="12" bestFit="1" customWidth="1"/>
    <col min="3586" max="3586" width="8.28515625" style="12" bestFit="1" customWidth="1"/>
    <col min="3587" max="3587" width="7.42578125" style="12" bestFit="1" customWidth="1"/>
    <col min="3588" max="3588" width="15.7109375" style="12" customWidth="1"/>
    <col min="3589" max="3589" width="10.7109375" style="12" customWidth="1"/>
    <col min="3590" max="3840" width="9.140625" style="12"/>
    <col min="3841" max="3841" width="8.140625" style="12" bestFit="1" customWidth="1"/>
    <col min="3842" max="3842" width="8.28515625" style="12" bestFit="1" customWidth="1"/>
    <col min="3843" max="3843" width="7.42578125" style="12" bestFit="1" customWidth="1"/>
    <col min="3844" max="3844" width="15.7109375" style="12" customWidth="1"/>
    <col min="3845" max="3845" width="10.7109375" style="12" customWidth="1"/>
    <col min="3846" max="4096" width="9.140625" style="12"/>
    <col min="4097" max="4097" width="8.140625" style="12" bestFit="1" customWidth="1"/>
    <col min="4098" max="4098" width="8.28515625" style="12" bestFit="1" customWidth="1"/>
    <col min="4099" max="4099" width="7.42578125" style="12" bestFit="1" customWidth="1"/>
    <col min="4100" max="4100" width="15.7109375" style="12" customWidth="1"/>
    <col min="4101" max="4101" width="10.7109375" style="12" customWidth="1"/>
    <col min="4102" max="4352" width="9.140625" style="12"/>
    <col min="4353" max="4353" width="8.140625" style="12" bestFit="1" customWidth="1"/>
    <col min="4354" max="4354" width="8.28515625" style="12" bestFit="1" customWidth="1"/>
    <col min="4355" max="4355" width="7.42578125" style="12" bestFit="1" customWidth="1"/>
    <col min="4356" max="4356" width="15.7109375" style="12" customWidth="1"/>
    <col min="4357" max="4357" width="10.7109375" style="12" customWidth="1"/>
    <col min="4358" max="4608" width="9.140625" style="12"/>
    <col min="4609" max="4609" width="8.140625" style="12" bestFit="1" customWidth="1"/>
    <col min="4610" max="4610" width="8.28515625" style="12" bestFit="1" customWidth="1"/>
    <col min="4611" max="4611" width="7.42578125" style="12" bestFit="1" customWidth="1"/>
    <col min="4612" max="4612" width="15.7109375" style="12" customWidth="1"/>
    <col min="4613" max="4613" width="10.7109375" style="12" customWidth="1"/>
    <col min="4614" max="4864" width="9.140625" style="12"/>
    <col min="4865" max="4865" width="8.140625" style="12" bestFit="1" customWidth="1"/>
    <col min="4866" max="4866" width="8.28515625" style="12" bestFit="1" customWidth="1"/>
    <col min="4867" max="4867" width="7.42578125" style="12" bestFit="1" customWidth="1"/>
    <col min="4868" max="4868" width="15.7109375" style="12" customWidth="1"/>
    <col min="4869" max="4869" width="10.7109375" style="12" customWidth="1"/>
    <col min="4870" max="5120" width="9.140625" style="12"/>
    <col min="5121" max="5121" width="8.140625" style="12" bestFit="1" customWidth="1"/>
    <col min="5122" max="5122" width="8.28515625" style="12" bestFit="1" customWidth="1"/>
    <col min="5123" max="5123" width="7.42578125" style="12" bestFit="1" customWidth="1"/>
    <col min="5124" max="5124" width="15.7109375" style="12" customWidth="1"/>
    <col min="5125" max="5125" width="10.7109375" style="12" customWidth="1"/>
    <col min="5126" max="5376" width="9.140625" style="12"/>
    <col min="5377" max="5377" width="8.140625" style="12" bestFit="1" customWidth="1"/>
    <col min="5378" max="5378" width="8.28515625" style="12" bestFit="1" customWidth="1"/>
    <col min="5379" max="5379" width="7.42578125" style="12" bestFit="1" customWidth="1"/>
    <col min="5380" max="5380" width="15.7109375" style="12" customWidth="1"/>
    <col min="5381" max="5381" width="10.7109375" style="12" customWidth="1"/>
    <col min="5382" max="5632" width="9.140625" style="12"/>
    <col min="5633" max="5633" width="8.140625" style="12" bestFit="1" customWidth="1"/>
    <col min="5634" max="5634" width="8.28515625" style="12" bestFit="1" customWidth="1"/>
    <col min="5635" max="5635" width="7.42578125" style="12" bestFit="1" customWidth="1"/>
    <col min="5636" max="5636" width="15.7109375" style="12" customWidth="1"/>
    <col min="5637" max="5637" width="10.7109375" style="12" customWidth="1"/>
    <col min="5638" max="5888" width="9.140625" style="12"/>
    <col min="5889" max="5889" width="8.140625" style="12" bestFit="1" customWidth="1"/>
    <col min="5890" max="5890" width="8.28515625" style="12" bestFit="1" customWidth="1"/>
    <col min="5891" max="5891" width="7.42578125" style="12" bestFit="1" customWidth="1"/>
    <col min="5892" max="5892" width="15.7109375" style="12" customWidth="1"/>
    <col min="5893" max="5893" width="10.7109375" style="12" customWidth="1"/>
    <col min="5894" max="6144" width="9.140625" style="12"/>
    <col min="6145" max="6145" width="8.140625" style="12" bestFit="1" customWidth="1"/>
    <col min="6146" max="6146" width="8.28515625" style="12" bestFit="1" customWidth="1"/>
    <col min="6147" max="6147" width="7.42578125" style="12" bestFit="1" customWidth="1"/>
    <col min="6148" max="6148" width="15.7109375" style="12" customWidth="1"/>
    <col min="6149" max="6149" width="10.7109375" style="12" customWidth="1"/>
    <col min="6150" max="6400" width="9.140625" style="12"/>
    <col min="6401" max="6401" width="8.140625" style="12" bestFit="1" customWidth="1"/>
    <col min="6402" max="6402" width="8.28515625" style="12" bestFit="1" customWidth="1"/>
    <col min="6403" max="6403" width="7.42578125" style="12" bestFit="1" customWidth="1"/>
    <col min="6404" max="6404" width="15.7109375" style="12" customWidth="1"/>
    <col min="6405" max="6405" width="10.7109375" style="12" customWidth="1"/>
    <col min="6406" max="6656" width="9.140625" style="12"/>
    <col min="6657" max="6657" width="8.140625" style="12" bestFit="1" customWidth="1"/>
    <col min="6658" max="6658" width="8.28515625" style="12" bestFit="1" customWidth="1"/>
    <col min="6659" max="6659" width="7.42578125" style="12" bestFit="1" customWidth="1"/>
    <col min="6660" max="6660" width="15.7109375" style="12" customWidth="1"/>
    <col min="6661" max="6661" width="10.7109375" style="12" customWidth="1"/>
    <col min="6662" max="6912" width="9.140625" style="12"/>
    <col min="6913" max="6913" width="8.140625" style="12" bestFit="1" customWidth="1"/>
    <col min="6914" max="6914" width="8.28515625" style="12" bestFit="1" customWidth="1"/>
    <col min="6915" max="6915" width="7.42578125" style="12" bestFit="1" customWidth="1"/>
    <col min="6916" max="6916" width="15.7109375" style="12" customWidth="1"/>
    <col min="6917" max="6917" width="10.7109375" style="12" customWidth="1"/>
    <col min="6918" max="7168" width="9.140625" style="12"/>
    <col min="7169" max="7169" width="8.140625" style="12" bestFit="1" customWidth="1"/>
    <col min="7170" max="7170" width="8.28515625" style="12" bestFit="1" customWidth="1"/>
    <col min="7171" max="7171" width="7.42578125" style="12" bestFit="1" customWidth="1"/>
    <col min="7172" max="7172" width="15.7109375" style="12" customWidth="1"/>
    <col min="7173" max="7173" width="10.7109375" style="12" customWidth="1"/>
    <col min="7174" max="7424" width="9.140625" style="12"/>
    <col min="7425" max="7425" width="8.140625" style="12" bestFit="1" customWidth="1"/>
    <col min="7426" max="7426" width="8.28515625" style="12" bestFit="1" customWidth="1"/>
    <col min="7427" max="7427" width="7.42578125" style="12" bestFit="1" customWidth="1"/>
    <col min="7428" max="7428" width="15.7109375" style="12" customWidth="1"/>
    <col min="7429" max="7429" width="10.7109375" style="12" customWidth="1"/>
    <col min="7430" max="7680" width="9.140625" style="12"/>
    <col min="7681" max="7681" width="8.140625" style="12" bestFit="1" customWidth="1"/>
    <col min="7682" max="7682" width="8.28515625" style="12" bestFit="1" customWidth="1"/>
    <col min="7683" max="7683" width="7.42578125" style="12" bestFit="1" customWidth="1"/>
    <col min="7684" max="7684" width="15.7109375" style="12" customWidth="1"/>
    <col min="7685" max="7685" width="10.7109375" style="12" customWidth="1"/>
    <col min="7686" max="7936" width="9.140625" style="12"/>
    <col min="7937" max="7937" width="8.140625" style="12" bestFit="1" customWidth="1"/>
    <col min="7938" max="7938" width="8.28515625" style="12" bestFit="1" customWidth="1"/>
    <col min="7939" max="7939" width="7.42578125" style="12" bestFit="1" customWidth="1"/>
    <col min="7940" max="7940" width="15.7109375" style="12" customWidth="1"/>
    <col min="7941" max="7941" width="10.7109375" style="12" customWidth="1"/>
    <col min="7942" max="8192" width="9.140625" style="12"/>
    <col min="8193" max="8193" width="8.140625" style="12" bestFit="1" customWidth="1"/>
    <col min="8194" max="8194" width="8.28515625" style="12" bestFit="1" customWidth="1"/>
    <col min="8195" max="8195" width="7.42578125" style="12" bestFit="1" customWidth="1"/>
    <col min="8196" max="8196" width="15.7109375" style="12" customWidth="1"/>
    <col min="8197" max="8197" width="10.7109375" style="12" customWidth="1"/>
    <col min="8198" max="8448" width="9.140625" style="12"/>
    <col min="8449" max="8449" width="8.140625" style="12" bestFit="1" customWidth="1"/>
    <col min="8450" max="8450" width="8.28515625" style="12" bestFit="1" customWidth="1"/>
    <col min="8451" max="8451" width="7.42578125" style="12" bestFit="1" customWidth="1"/>
    <col min="8452" max="8452" width="15.7109375" style="12" customWidth="1"/>
    <col min="8453" max="8453" width="10.7109375" style="12" customWidth="1"/>
    <col min="8454" max="8704" width="9.140625" style="12"/>
    <col min="8705" max="8705" width="8.140625" style="12" bestFit="1" customWidth="1"/>
    <col min="8706" max="8706" width="8.28515625" style="12" bestFit="1" customWidth="1"/>
    <col min="8707" max="8707" width="7.42578125" style="12" bestFit="1" customWidth="1"/>
    <col min="8708" max="8708" width="15.7109375" style="12" customWidth="1"/>
    <col min="8709" max="8709" width="10.7109375" style="12" customWidth="1"/>
    <col min="8710" max="8960" width="9.140625" style="12"/>
    <col min="8961" max="8961" width="8.140625" style="12" bestFit="1" customWidth="1"/>
    <col min="8962" max="8962" width="8.28515625" style="12" bestFit="1" customWidth="1"/>
    <col min="8963" max="8963" width="7.42578125" style="12" bestFit="1" customWidth="1"/>
    <col min="8964" max="8964" width="15.7109375" style="12" customWidth="1"/>
    <col min="8965" max="8965" width="10.7109375" style="12" customWidth="1"/>
    <col min="8966" max="9216" width="9.140625" style="12"/>
    <col min="9217" max="9217" width="8.140625" style="12" bestFit="1" customWidth="1"/>
    <col min="9218" max="9218" width="8.28515625" style="12" bestFit="1" customWidth="1"/>
    <col min="9219" max="9219" width="7.42578125" style="12" bestFit="1" customWidth="1"/>
    <col min="9220" max="9220" width="15.7109375" style="12" customWidth="1"/>
    <col min="9221" max="9221" width="10.7109375" style="12" customWidth="1"/>
    <col min="9222" max="9472" width="9.140625" style="12"/>
    <col min="9473" max="9473" width="8.140625" style="12" bestFit="1" customWidth="1"/>
    <col min="9474" max="9474" width="8.28515625" style="12" bestFit="1" customWidth="1"/>
    <col min="9475" max="9475" width="7.42578125" style="12" bestFit="1" customWidth="1"/>
    <col min="9476" max="9476" width="15.7109375" style="12" customWidth="1"/>
    <col min="9477" max="9477" width="10.7109375" style="12" customWidth="1"/>
    <col min="9478" max="9728" width="9.140625" style="12"/>
    <col min="9729" max="9729" width="8.140625" style="12" bestFit="1" customWidth="1"/>
    <col min="9730" max="9730" width="8.28515625" style="12" bestFit="1" customWidth="1"/>
    <col min="9731" max="9731" width="7.42578125" style="12" bestFit="1" customWidth="1"/>
    <col min="9732" max="9732" width="15.7109375" style="12" customWidth="1"/>
    <col min="9733" max="9733" width="10.7109375" style="12" customWidth="1"/>
    <col min="9734" max="9984" width="9.140625" style="12"/>
    <col min="9985" max="9985" width="8.140625" style="12" bestFit="1" customWidth="1"/>
    <col min="9986" max="9986" width="8.28515625" style="12" bestFit="1" customWidth="1"/>
    <col min="9987" max="9987" width="7.42578125" style="12" bestFit="1" customWidth="1"/>
    <col min="9988" max="9988" width="15.7109375" style="12" customWidth="1"/>
    <col min="9989" max="9989" width="10.7109375" style="12" customWidth="1"/>
    <col min="9990" max="10240" width="9.140625" style="12"/>
    <col min="10241" max="10241" width="8.140625" style="12" bestFit="1" customWidth="1"/>
    <col min="10242" max="10242" width="8.28515625" style="12" bestFit="1" customWidth="1"/>
    <col min="10243" max="10243" width="7.42578125" style="12" bestFit="1" customWidth="1"/>
    <col min="10244" max="10244" width="15.7109375" style="12" customWidth="1"/>
    <col min="10245" max="10245" width="10.7109375" style="12" customWidth="1"/>
    <col min="10246" max="10496" width="9.140625" style="12"/>
    <col min="10497" max="10497" width="8.140625" style="12" bestFit="1" customWidth="1"/>
    <col min="10498" max="10498" width="8.28515625" style="12" bestFit="1" customWidth="1"/>
    <col min="10499" max="10499" width="7.42578125" style="12" bestFit="1" customWidth="1"/>
    <col min="10500" max="10500" width="15.7109375" style="12" customWidth="1"/>
    <col min="10501" max="10501" width="10.7109375" style="12" customWidth="1"/>
    <col min="10502" max="10752" width="9.140625" style="12"/>
    <col min="10753" max="10753" width="8.140625" style="12" bestFit="1" customWidth="1"/>
    <col min="10754" max="10754" width="8.28515625" style="12" bestFit="1" customWidth="1"/>
    <col min="10755" max="10755" width="7.42578125" style="12" bestFit="1" customWidth="1"/>
    <col min="10756" max="10756" width="15.7109375" style="12" customWidth="1"/>
    <col min="10757" max="10757" width="10.7109375" style="12" customWidth="1"/>
    <col min="10758" max="11008" width="9.140625" style="12"/>
    <col min="11009" max="11009" width="8.140625" style="12" bestFit="1" customWidth="1"/>
    <col min="11010" max="11010" width="8.28515625" style="12" bestFit="1" customWidth="1"/>
    <col min="11011" max="11011" width="7.42578125" style="12" bestFit="1" customWidth="1"/>
    <col min="11012" max="11012" width="15.7109375" style="12" customWidth="1"/>
    <col min="11013" max="11013" width="10.7109375" style="12" customWidth="1"/>
    <col min="11014" max="11264" width="9.140625" style="12"/>
    <col min="11265" max="11265" width="8.140625" style="12" bestFit="1" customWidth="1"/>
    <col min="11266" max="11266" width="8.28515625" style="12" bestFit="1" customWidth="1"/>
    <col min="11267" max="11267" width="7.42578125" style="12" bestFit="1" customWidth="1"/>
    <col min="11268" max="11268" width="15.7109375" style="12" customWidth="1"/>
    <col min="11269" max="11269" width="10.7109375" style="12" customWidth="1"/>
    <col min="11270" max="11520" width="9.140625" style="12"/>
    <col min="11521" max="11521" width="8.140625" style="12" bestFit="1" customWidth="1"/>
    <col min="11522" max="11522" width="8.28515625" style="12" bestFit="1" customWidth="1"/>
    <col min="11523" max="11523" width="7.42578125" style="12" bestFit="1" customWidth="1"/>
    <col min="11524" max="11524" width="15.7109375" style="12" customWidth="1"/>
    <col min="11525" max="11525" width="10.7109375" style="12" customWidth="1"/>
    <col min="11526" max="11776" width="9.140625" style="12"/>
    <col min="11777" max="11777" width="8.140625" style="12" bestFit="1" customWidth="1"/>
    <col min="11778" max="11778" width="8.28515625" style="12" bestFit="1" customWidth="1"/>
    <col min="11779" max="11779" width="7.42578125" style="12" bestFit="1" customWidth="1"/>
    <col min="11780" max="11780" width="15.7109375" style="12" customWidth="1"/>
    <col min="11781" max="11781" width="10.7109375" style="12" customWidth="1"/>
    <col min="11782" max="12032" width="9.140625" style="12"/>
    <col min="12033" max="12033" width="8.140625" style="12" bestFit="1" customWidth="1"/>
    <col min="12034" max="12034" width="8.28515625" style="12" bestFit="1" customWidth="1"/>
    <col min="12035" max="12035" width="7.42578125" style="12" bestFit="1" customWidth="1"/>
    <col min="12036" max="12036" width="15.7109375" style="12" customWidth="1"/>
    <col min="12037" max="12037" width="10.7109375" style="12" customWidth="1"/>
    <col min="12038" max="12288" width="9.140625" style="12"/>
    <col min="12289" max="12289" width="8.140625" style="12" bestFit="1" customWidth="1"/>
    <col min="12290" max="12290" width="8.28515625" style="12" bestFit="1" customWidth="1"/>
    <col min="12291" max="12291" width="7.42578125" style="12" bestFit="1" customWidth="1"/>
    <col min="12292" max="12292" width="15.7109375" style="12" customWidth="1"/>
    <col min="12293" max="12293" width="10.7109375" style="12" customWidth="1"/>
    <col min="12294" max="12544" width="9.140625" style="12"/>
    <col min="12545" max="12545" width="8.140625" style="12" bestFit="1" customWidth="1"/>
    <col min="12546" max="12546" width="8.28515625" style="12" bestFit="1" customWidth="1"/>
    <col min="12547" max="12547" width="7.42578125" style="12" bestFit="1" customWidth="1"/>
    <col min="12548" max="12548" width="15.7109375" style="12" customWidth="1"/>
    <col min="12549" max="12549" width="10.7109375" style="12" customWidth="1"/>
    <col min="12550" max="12800" width="9.140625" style="12"/>
    <col min="12801" max="12801" width="8.140625" style="12" bestFit="1" customWidth="1"/>
    <col min="12802" max="12802" width="8.28515625" style="12" bestFit="1" customWidth="1"/>
    <col min="12803" max="12803" width="7.42578125" style="12" bestFit="1" customWidth="1"/>
    <col min="12804" max="12804" width="15.7109375" style="12" customWidth="1"/>
    <col min="12805" max="12805" width="10.7109375" style="12" customWidth="1"/>
    <col min="12806" max="13056" width="9.140625" style="12"/>
    <col min="13057" max="13057" width="8.140625" style="12" bestFit="1" customWidth="1"/>
    <col min="13058" max="13058" width="8.28515625" style="12" bestFit="1" customWidth="1"/>
    <col min="13059" max="13059" width="7.42578125" style="12" bestFit="1" customWidth="1"/>
    <col min="13060" max="13060" width="15.7109375" style="12" customWidth="1"/>
    <col min="13061" max="13061" width="10.7109375" style="12" customWidth="1"/>
    <col min="13062" max="13312" width="9.140625" style="12"/>
    <col min="13313" max="13313" width="8.140625" style="12" bestFit="1" customWidth="1"/>
    <col min="13314" max="13314" width="8.28515625" style="12" bestFit="1" customWidth="1"/>
    <col min="13315" max="13315" width="7.42578125" style="12" bestFit="1" customWidth="1"/>
    <col min="13316" max="13316" width="15.7109375" style="12" customWidth="1"/>
    <col min="13317" max="13317" width="10.7109375" style="12" customWidth="1"/>
    <col min="13318" max="13568" width="9.140625" style="12"/>
    <col min="13569" max="13569" width="8.140625" style="12" bestFit="1" customWidth="1"/>
    <col min="13570" max="13570" width="8.28515625" style="12" bestFit="1" customWidth="1"/>
    <col min="13571" max="13571" width="7.42578125" style="12" bestFit="1" customWidth="1"/>
    <col min="13572" max="13572" width="15.7109375" style="12" customWidth="1"/>
    <col min="13573" max="13573" width="10.7109375" style="12" customWidth="1"/>
    <col min="13574" max="13824" width="9.140625" style="12"/>
    <col min="13825" max="13825" width="8.140625" style="12" bestFit="1" customWidth="1"/>
    <col min="13826" max="13826" width="8.28515625" style="12" bestFit="1" customWidth="1"/>
    <col min="13827" max="13827" width="7.42578125" style="12" bestFit="1" customWidth="1"/>
    <col min="13828" max="13828" width="15.7109375" style="12" customWidth="1"/>
    <col min="13829" max="13829" width="10.7109375" style="12" customWidth="1"/>
    <col min="13830" max="14080" width="9.140625" style="12"/>
    <col min="14081" max="14081" width="8.140625" style="12" bestFit="1" customWidth="1"/>
    <col min="14082" max="14082" width="8.28515625" style="12" bestFit="1" customWidth="1"/>
    <col min="14083" max="14083" width="7.42578125" style="12" bestFit="1" customWidth="1"/>
    <col min="14084" max="14084" width="15.7109375" style="12" customWidth="1"/>
    <col min="14085" max="14085" width="10.7109375" style="12" customWidth="1"/>
    <col min="14086" max="14336" width="9.140625" style="12"/>
    <col min="14337" max="14337" width="8.140625" style="12" bestFit="1" customWidth="1"/>
    <col min="14338" max="14338" width="8.28515625" style="12" bestFit="1" customWidth="1"/>
    <col min="14339" max="14339" width="7.42578125" style="12" bestFit="1" customWidth="1"/>
    <col min="14340" max="14340" width="15.7109375" style="12" customWidth="1"/>
    <col min="14341" max="14341" width="10.7109375" style="12" customWidth="1"/>
    <col min="14342" max="14592" width="9.140625" style="12"/>
    <col min="14593" max="14593" width="8.140625" style="12" bestFit="1" customWidth="1"/>
    <col min="14594" max="14594" width="8.28515625" style="12" bestFit="1" customWidth="1"/>
    <col min="14595" max="14595" width="7.42578125" style="12" bestFit="1" customWidth="1"/>
    <col min="14596" max="14596" width="15.7109375" style="12" customWidth="1"/>
    <col min="14597" max="14597" width="10.7109375" style="12" customWidth="1"/>
    <col min="14598" max="14848" width="9.140625" style="12"/>
    <col min="14849" max="14849" width="8.140625" style="12" bestFit="1" customWidth="1"/>
    <col min="14850" max="14850" width="8.28515625" style="12" bestFit="1" customWidth="1"/>
    <col min="14851" max="14851" width="7.42578125" style="12" bestFit="1" customWidth="1"/>
    <col min="14852" max="14852" width="15.7109375" style="12" customWidth="1"/>
    <col min="14853" max="14853" width="10.7109375" style="12" customWidth="1"/>
    <col min="14854" max="15104" width="9.140625" style="12"/>
    <col min="15105" max="15105" width="8.140625" style="12" bestFit="1" customWidth="1"/>
    <col min="15106" max="15106" width="8.28515625" style="12" bestFit="1" customWidth="1"/>
    <col min="15107" max="15107" width="7.42578125" style="12" bestFit="1" customWidth="1"/>
    <col min="15108" max="15108" width="15.7109375" style="12" customWidth="1"/>
    <col min="15109" max="15109" width="10.7109375" style="12" customWidth="1"/>
    <col min="15110" max="15360" width="9.140625" style="12"/>
    <col min="15361" max="15361" width="8.140625" style="12" bestFit="1" customWidth="1"/>
    <col min="15362" max="15362" width="8.28515625" style="12" bestFit="1" customWidth="1"/>
    <col min="15363" max="15363" width="7.42578125" style="12" bestFit="1" customWidth="1"/>
    <col min="15364" max="15364" width="15.7109375" style="12" customWidth="1"/>
    <col min="15365" max="15365" width="10.7109375" style="12" customWidth="1"/>
    <col min="15366" max="15616" width="9.140625" style="12"/>
    <col min="15617" max="15617" width="8.140625" style="12" bestFit="1" customWidth="1"/>
    <col min="15618" max="15618" width="8.28515625" style="12" bestFit="1" customWidth="1"/>
    <col min="15619" max="15619" width="7.42578125" style="12" bestFit="1" customWidth="1"/>
    <col min="15620" max="15620" width="15.7109375" style="12" customWidth="1"/>
    <col min="15621" max="15621" width="10.7109375" style="12" customWidth="1"/>
    <col min="15622" max="15872" width="9.140625" style="12"/>
    <col min="15873" max="15873" width="8.140625" style="12" bestFit="1" customWidth="1"/>
    <col min="15874" max="15874" width="8.28515625" style="12" bestFit="1" customWidth="1"/>
    <col min="15875" max="15875" width="7.42578125" style="12" bestFit="1" customWidth="1"/>
    <col min="15876" max="15876" width="15.7109375" style="12" customWidth="1"/>
    <col min="15877" max="15877" width="10.7109375" style="12" customWidth="1"/>
    <col min="15878" max="16128" width="9.140625" style="12"/>
    <col min="16129" max="16129" width="8.140625" style="12" bestFit="1" customWidth="1"/>
    <col min="16130" max="16130" width="8.28515625" style="12" bestFit="1" customWidth="1"/>
    <col min="16131" max="16131" width="7.42578125" style="12" bestFit="1" customWidth="1"/>
    <col min="16132" max="16132" width="15.7109375" style="12" customWidth="1"/>
    <col min="16133" max="16133" width="10.7109375" style="12" customWidth="1"/>
    <col min="16134" max="16384" width="9.140625" style="12"/>
  </cols>
  <sheetData>
    <row r="1" spans="1:5">
      <c r="A1" s="11">
        <f>COUNT(B3:B40)</f>
        <v>5</v>
      </c>
      <c r="B1" s="11">
        <v>0</v>
      </c>
      <c r="D1" s="15" t="s">
        <v>73</v>
      </c>
    </row>
    <row r="2" spans="1:5">
      <c r="A2" s="11">
        <f>A1</f>
        <v>5</v>
      </c>
      <c r="B2" s="11">
        <v>0</v>
      </c>
    </row>
    <row r="3" spans="1:5">
      <c r="A3" s="11">
        <v>1</v>
      </c>
      <c r="B3" s="11">
        <v>76</v>
      </c>
      <c r="C3" s="11">
        <v>49</v>
      </c>
      <c r="D3" s="12">
        <f>'Conversions2007-2008'!Q15</f>
        <v>142176.59362773079</v>
      </c>
      <c r="E3" s="13" t="s">
        <v>81</v>
      </c>
    </row>
    <row r="4" spans="1:5">
      <c r="A4" s="11">
        <v>1</v>
      </c>
      <c r="B4" s="11">
        <v>77</v>
      </c>
      <c r="C4" s="11">
        <v>51</v>
      </c>
      <c r="D4" s="12">
        <f>'Conversions2007-2008'!Q16</f>
        <v>45091.82257844619</v>
      </c>
      <c r="E4" s="13" t="s">
        <v>87</v>
      </c>
    </row>
    <row r="5" spans="1:5">
      <c r="A5" s="11">
        <v>1</v>
      </c>
      <c r="B5" s="11">
        <v>79</v>
      </c>
      <c r="C5" s="11">
        <v>49</v>
      </c>
      <c r="D5" s="12">
        <f>'Conversions2007-2008'!Q17</f>
        <v>177821.24386804784</v>
      </c>
      <c r="E5" s="13" t="s">
        <v>90</v>
      </c>
    </row>
    <row r="6" spans="1:5">
      <c r="A6" s="11">
        <v>1</v>
      </c>
      <c r="B6" s="11">
        <v>80</v>
      </c>
      <c r="C6" s="11">
        <v>48</v>
      </c>
      <c r="D6" s="12">
        <f>'Conversions2007-2008'!Q18</f>
        <v>91523.669602017093</v>
      </c>
      <c r="E6" s="13" t="s">
        <v>95</v>
      </c>
    </row>
    <row r="7" spans="1:5">
      <c r="A7" s="11">
        <v>1</v>
      </c>
      <c r="B7" s="11">
        <v>78</v>
      </c>
      <c r="C7" s="11">
        <v>49</v>
      </c>
      <c r="D7" s="12">
        <f>'Conversions2007-2008'!Q19</f>
        <v>4958.0904469613952</v>
      </c>
      <c r="E7" s="13" t="s">
        <v>99</v>
      </c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J21"/>
  <sheetViews>
    <sheetView workbookViewId="0">
      <selection activeCell="B19" sqref="B19"/>
    </sheetView>
  </sheetViews>
  <sheetFormatPr defaultRowHeight="15"/>
  <cols>
    <col min="1" max="1" width="9.140625" style="21"/>
    <col min="2" max="2" width="12.140625" style="21" customWidth="1"/>
    <col min="3" max="3" width="9.140625" style="21"/>
    <col min="4" max="4" width="17.85546875" style="21" customWidth="1"/>
    <col min="5" max="5" width="8.140625" style="21" bestFit="1" customWidth="1"/>
    <col min="6" max="16384" width="9.140625" style="21"/>
  </cols>
  <sheetData>
    <row r="1" spans="1:10">
      <c r="D1" s="22">
        <v>41737</v>
      </c>
    </row>
    <row r="2" spans="1:10">
      <c r="A2" s="23" t="s">
        <v>127</v>
      </c>
      <c r="B2" s="23"/>
      <c r="C2" s="23"/>
      <c r="D2" s="23"/>
    </row>
    <row r="5" spans="1:10" ht="75">
      <c r="A5" s="24" t="s">
        <v>128</v>
      </c>
      <c r="B5" s="33" t="s">
        <v>129</v>
      </c>
      <c r="C5" s="25" t="s">
        <v>79</v>
      </c>
      <c r="D5" s="25" t="s">
        <v>80</v>
      </c>
      <c r="E5" s="34" t="s">
        <v>130</v>
      </c>
      <c r="F5" s="34" t="s">
        <v>131</v>
      </c>
      <c r="G5" s="34" t="s">
        <v>132</v>
      </c>
      <c r="H5" s="34" t="s">
        <v>133</v>
      </c>
      <c r="I5" s="34" t="s">
        <v>134</v>
      </c>
    </row>
    <row r="6" spans="1:10">
      <c r="A6" s="21" t="s">
        <v>81</v>
      </c>
      <c r="B6" s="35" t="s">
        <v>135</v>
      </c>
      <c r="C6" s="21">
        <v>411.9</v>
      </c>
      <c r="D6" s="21">
        <v>424.4</v>
      </c>
      <c r="E6" s="21">
        <v>1078.0999999999999</v>
      </c>
      <c r="F6" s="21">
        <v>960.1</v>
      </c>
      <c r="G6" s="21">
        <v>724.9</v>
      </c>
      <c r="H6" s="21">
        <v>1208.0999999999999</v>
      </c>
      <c r="I6" s="21">
        <v>1011.6</v>
      </c>
    </row>
    <row r="7" spans="1:10">
      <c r="A7" s="21" t="s">
        <v>87</v>
      </c>
      <c r="B7" s="35" t="s">
        <v>136</v>
      </c>
      <c r="C7" s="21">
        <v>134.6</v>
      </c>
      <c r="D7" s="21">
        <v>134.6</v>
      </c>
      <c r="E7" s="21">
        <v>385.8</v>
      </c>
      <c r="F7" s="21">
        <v>253.6</v>
      </c>
      <c r="G7" s="21">
        <v>276.5</v>
      </c>
      <c r="H7" s="21">
        <v>417.3</v>
      </c>
      <c r="I7" s="21">
        <v>421.9</v>
      </c>
    </row>
    <row r="8" spans="1:10">
      <c r="A8" s="21" t="s">
        <v>90</v>
      </c>
      <c r="B8" s="35" t="s">
        <v>90</v>
      </c>
      <c r="C8" s="21">
        <v>530.79999999999995</v>
      </c>
      <c r="D8" s="21">
        <v>530.79999999999995</v>
      </c>
      <c r="E8" s="21">
        <v>1333.1</v>
      </c>
      <c r="F8" s="21">
        <v>877.3</v>
      </c>
      <c r="G8" s="21">
        <v>1185</v>
      </c>
      <c r="H8" s="21">
        <v>1597.7</v>
      </c>
      <c r="I8" s="21">
        <v>1124.5</v>
      </c>
    </row>
    <row r="9" spans="1:10">
      <c r="A9" s="21" t="s">
        <v>95</v>
      </c>
      <c r="B9" s="35" t="s">
        <v>137</v>
      </c>
      <c r="C9" s="26">
        <v>230.6</v>
      </c>
      <c r="D9" s="26">
        <v>273.2</v>
      </c>
      <c r="E9" s="21">
        <v>362.8</v>
      </c>
      <c r="F9" s="21">
        <v>529</v>
      </c>
      <c r="G9" s="21">
        <v>479.6</v>
      </c>
      <c r="H9" s="21">
        <v>681.3</v>
      </c>
      <c r="I9" s="21">
        <v>640.70000000000005</v>
      </c>
    </row>
    <row r="10" spans="1:10">
      <c r="B10" s="26" t="s">
        <v>138</v>
      </c>
      <c r="C10" s="26"/>
      <c r="D10" s="26"/>
      <c r="E10" s="26">
        <v>96.5</v>
      </c>
      <c r="F10" s="26">
        <v>89.1</v>
      </c>
      <c r="G10" s="26">
        <v>69.7</v>
      </c>
      <c r="H10" s="26">
        <v>106.8</v>
      </c>
      <c r="I10" s="26">
        <v>97</v>
      </c>
    </row>
    <row r="11" spans="1:10">
      <c r="A11" s="21" t="s">
        <v>99</v>
      </c>
      <c r="B11" s="28" t="s">
        <v>140</v>
      </c>
      <c r="C11" s="29">
        <v>14.8</v>
      </c>
      <c r="D11" s="29">
        <v>14.8</v>
      </c>
      <c r="E11" s="21">
        <v>44.8</v>
      </c>
      <c r="F11" s="21">
        <v>44.8</v>
      </c>
      <c r="G11" s="21">
        <v>44.8</v>
      </c>
      <c r="H11" s="21">
        <v>44.8</v>
      </c>
      <c r="I11" s="21">
        <v>44.8</v>
      </c>
      <c r="J11" s="30" t="s">
        <v>141</v>
      </c>
    </row>
    <row r="12" spans="1:10">
      <c r="B12" s="27" t="s">
        <v>139</v>
      </c>
      <c r="C12" s="26"/>
      <c r="D12" s="26"/>
      <c r="E12" s="21">
        <v>459.3</v>
      </c>
      <c r="F12" s="21">
        <v>618.1</v>
      </c>
      <c r="G12" s="21">
        <v>549.30000000000007</v>
      </c>
      <c r="H12" s="21">
        <v>788.09999999999991</v>
      </c>
      <c r="I12" s="21">
        <v>737.7</v>
      </c>
    </row>
    <row r="13" spans="1:10">
      <c r="C13" s="21">
        <v>1322.6999999999998</v>
      </c>
      <c r="D13" s="21">
        <v>1377.8</v>
      </c>
      <c r="E13" s="21">
        <f>E6+E7+E8+E9+E10+E11</f>
        <v>3301.1000000000004</v>
      </c>
      <c r="F13" s="21">
        <f t="shared" ref="F13:I13" si="0">F6+F7+F8+F9+F10+F11</f>
        <v>2753.9</v>
      </c>
      <c r="G13" s="21">
        <f t="shared" si="0"/>
        <v>2780.5</v>
      </c>
      <c r="H13" s="21">
        <f t="shared" si="0"/>
        <v>4056</v>
      </c>
      <c r="I13" s="21">
        <f t="shared" si="0"/>
        <v>3340.5</v>
      </c>
    </row>
    <row r="15" spans="1:10">
      <c r="A15" s="35" t="s">
        <v>142</v>
      </c>
    </row>
    <row r="16" spans="1:10">
      <c r="A16" s="35" t="s">
        <v>143</v>
      </c>
    </row>
    <row r="18" spans="1:4">
      <c r="B18" s="21" t="s">
        <v>145</v>
      </c>
    </row>
    <row r="20" spans="1:4">
      <c r="C20" s="21" t="s">
        <v>111</v>
      </c>
      <c r="D20" s="21" t="s">
        <v>112</v>
      </c>
    </row>
    <row r="21" spans="1:4">
      <c r="A21" s="21" t="s">
        <v>22</v>
      </c>
      <c r="B21" s="21">
        <v>-7461.1620000000003</v>
      </c>
      <c r="C21" s="21">
        <f>-B21/86400</f>
        <v>8.6356041666666675E-2</v>
      </c>
      <c r="D21" s="21">
        <f>C21*0.63</f>
        <v>5.4404306250000006E-2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J40"/>
  <sheetViews>
    <sheetView workbookViewId="0">
      <selection activeCell="D7" sqref="D7"/>
    </sheetView>
  </sheetViews>
  <sheetFormatPr defaultRowHeight="15"/>
  <cols>
    <col min="1" max="3" width="9.140625" style="21"/>
    <col min="4" max="5" width="15.7109375" style="21" customWidth="1"/>
    <col min="6" max="16384" width="9.140625" style="21"/>
  </cols>
  <sheetData>
    <row r="1" spans="1:10">
      <c r="A1" s="11">
        <f>COUNT(C3:C7)</f>
        <v>5</v>
      </c>
      <c r="B1" s="11">
        <v>0</v>
      </c>
      <c r="C1" s="11"/>
      <c r="D1" s="41" t="s">
        <v>73</v>
      </c>
    </row>
    <row r="2" spans="1:10">
      <c r="A2" s="11">
        <v>5</v>
      </c>
      <c r="B2" s="11">
        <v>0</v>
      </c>
      <c r="C2" s="11"/>
      <c r="E2" s="32"/>
      <c r="F2" s="21" t="s">
        <v>144</v>
      </c>
    </row>
    <row r="3" spans="1:10">
      <c r="A3" s="21">
        <v>1</v>
      </c>
      <c r="B3" s="21">
        <v>76</v>
      </c>
      <c r="C3" s="21">
        <v>49</v>
      </c>
      <c r="D3" s="21">
        <f>AVERAGE('RequestFromA&amp;B'!E6:I6)*43560/365</f>
        <v>118931.92767123289</v>
      </c>
      <c r="E3" s="27" t="s">
        <v>81</v>
      </c>
    </row>
    <row r="4" spans="1:10">
      <c r="A4" s="21">
        <v>1</v>
      </c>
      <c r="B4" s="21">
        <v>77</v>
      </c>
      <c r="C4" s="21">
        <v>51</v>
      </c>
      <c r="D4" s="21">
        <f>AVERAGE('RequestFromA&amp;B'!E7:I7)*43560/365</f>
        <v>41891.592328767125</v>
      </c>
      <c r="E4" s="27" t="s">
        <v>87</v>
      </c>
    </row>
    <row r="5" spans="1:10">
      <c r="A5" s="21">
        <v>1</v>
      </c>
      <c r="B5" s="21">
        <v>79</v>
      </c>
      <c r="C5" s="21">
        <v>49</v>
      </c>
      <c r="D5" s="21">
        <f>AVERAGE('RequestFromA&amp;B'!E8:I8)*43560/365</f>
        <v>146017.89369863013</v>
      </c>
      <c r="E5" s="27" t="s">
        <v>90</v>
      </c>
    </row>
    <row r="6" spans="1:10">
      <c r="A6" s="21">
        <v>1</v>
      </c>
      <c r="B6" s="21">
        <v>80</v>
      </c>
      <c r="C6" s="21">
        <v>48</v>
      </c>
      <c r="D6" s="21">
        <f>(AVERAGE('RequestFromA&amp;B'!E9:I9)+AVERAGE('RequestFromA&amp;B'!E10:I10))*43560/365</f>
        <v>75245.42465753424</v>
      </c>
      <c r="E6" s="27" t="s">
        <v>95</v>
      </c>
    </row>
    <row r="7" spans="1:10">
      <c r="A7" s="21">
        <v>1</v>
      </c>
      <c r="B7" s="21">
        <v>78</v>
      </c>
      <c r="C7" s="21">
        <v>49</v>
      </c>
      <c r="D7" s="21">
        <f>AVERAGE('RequestFromA&amp;B'!E11:I11)*43560/365</f>
        <v>5346.542465753424</v>
      </c>
      <c r="E7" s="27" t="s">
        <v>99</v>
      </c>
    </row>
    <row r="8" spans="1:10">
      <c r="A8" s="40"/>
      <c r="B8" s="40"/>
      <c r="C8" s="40"/>
      <c r="D8" s="36"/>
      <c r="E8" s="39"/>
      <c r="F8" s="36"/>
      <c r="G8" s="36"/>
      <c r="H8" s="36"/>
      <c r="I8" s="36"/>
      <c r="J8" s="36"/>
    </row>
    <row r="9" spans="1:10">
      <c r="A9" s="40"/>
      <c r="B9" s="40"/>
      <c r="C9" s="40"/>
      <c r="D9" s="39"/>
      <c r="E9" s="38"/>
      <c r="F9" s="36"/>
      <c r="G9" s="36"/>
      <c r="H9" s="36"/>
      <c r="I9" s="36"/>
      <c r="J9" s="36"/>
    </row>
    <row r="10" spans="1:10">
      <c r="A10" s="40"/>
      <c r="B10" s="40"/>
      <c r="C10" s="40"/>
      <c r="D10" s="39"/>
      <c r="E10" s="38"/>
      <c r="F10" s="36"/>
      <c r="G10" s="36"/>
      <c r="H10" s="36"/>
      <c r="I10" s="36"/>
      <c r="J10" s="36"/>
    </row>
    <row r="11" spans="1:10">
      <c r="A11" s="40"/>
      <c r="B11" s="40"/>
      <c r="C11" s="40"/>
      <c r="D11" s="39"/>
      <c r="E11" s="38"/>
      <c r="F11" s="36"/>
      <c r="G11" s="36"/>
      <c r="H11" s="36"/>
      <c r="I11" s="36"/>
      <c r="J11" s="36"/>
    </row>
    <row r="12" spans="1:10">
      <c r="A12" s="40"/>
      <c r="B12" s="40"/>
      <c r="C12" s="40"/>
      <c r="D12" s="39"/>
      <c r="E12" s="38"/>
      <c r="F12" s="36"/>
      <c r="G12" s="36"/>
      <c r="H12" s="36"/>
      <c r="I12" s="36"/>
      <c r="J12" s="36"/>
    </row>
    <row r="13" spans="1:10">
      <c r="A13" s="40"/>
      <c r="B13" s="40"/>
      <c r="C13" s="40"/>
      <c r="D13" s="39"/>
      <c r="E13" s="38"/>
      <c r="F13" s="36"/>
      <c r="G13" s="36"/>
      <c r="H13" s="36"/>
      <c r="I13" s="36"/>
      <c r="J13" s="36"/>
    </row>
    <row r="14" spans="1:10">
      <c r="A14" s="40"/>
      <c r="B14" s="40"/>
      <c r="C14" s="40"/>
      <c r="D14" s="39"/>
      <c r="E14" s="38"/>
      <c r="F14" s="36"/>
      <c r="G14" s="36"/>
      <c r="H14" s="36"/>
      <c r="I14" s="36"/>
      <c r="J14" s="36"/>
    </row>
    <row r="15" spans="1:10">
      <c r="A15" s="40"/>
      <c r="B15" s="40"/>
      <c r="C15" s="40"/>
      <c r="D15" s="39"/>
      <c r="E15" s="38"/>
      <c r="F15" s="36"/>
      <c r="G15" s="36"/>
      <c r="H15" s="36"/>
      <c r="I15" s="36"/>
      <c r="J15" s="36"/>
    </row>
    <row r="16" spans="1:10">
      <c r="A16" s="40"/>
      <c r="B16" s="40"/>
      <c r="C16" s="40"/>
      <c r="D16" s="39"/>
      <c r="E16" s="38"/>
      <c r="F16" s="36"/>
      <c r="G16" s="36"/>
      <c r="H16" s="36"/>
      <c r="I16" s="36"/>
      <c r="J16" s="36"/>
    </row>
    <row r="17" spans="1:10">
      <c r="A17" s="40"/>
      <c r="B17" s="40"/>
      <c r="C17" s="40"/>
      <c r="D17" s="39"/>
      <c r="E17" s="38"/>
      <c r="F17" s="36"/>
      <c r="G17" s="36"/>
      <c r="H17" s="36"/>
      <c r="I17" s="36"/>
      <c r="J17" s="36"/>
    </row>
    <row r="18" spans="1:10">
      <c r="A18" s="40"/>
      <c r="B18" s="40"/>
      <c r="C18" s="40"/>
      <c r="D18" s="39"/>
      <c r="E18" s="38"/>
      <c r="F18" s="36"/>
      <c r="G18" s="36"/>
      <c r="H18" s="36"/>
      <c r="I18" s="36"/>
      <c r="J18" s="36"/>
    </row>
    <row r="19" spans="1:10">
      <c r="A19" s="40"/>
      <c r="B19" s="40"/>
      <c r="C19" s="40"/>
      <c r="D19" s="39"/>
      <c r="E19" s="38"/>
      <c r="F19" s="36"/>
      <c r="G19" s="36"/>
      <c r="H19" s="36"/>
      <c r="I19" s="36"/>
      <c r="J19" s="36"/>
    </row>
    <row r="20" spans="1:10">
      <c r="A20" s="36"/>
      <c r="B20" s="36"/>
      <c r="C20" s="36"/>
      <c r="D20" s="36"/>
      <c r="E20" s="36"/>
      <c r="F20" s="36"/>
      <c r="G20" s="36"/>
      <c r="H20" s="36"/>
      <c r="I20" s="36"/>
      <c r="J20" s="36"/>
    </row>
    <row r="21" spans="1:10">
      <c r="A21" s="36"/>
      <c r="B21" s="36"/>
      <c r="C21" s="36"/>
      <c r="D21" s="36"/>
      <c r="E21" s="37"/>
      <c r="F21" s="36"/>
      <c r="G21" s="36"/>
      <c r="H21" s="36"/>
      <c r="I21" s="36"/>
      <c r="J21" s="36"/>
    </row>
    <row r="22" spans="1:10">
      <c r="A22" s="36"/>
      <c r="B22" s="36"/>
      <c r="C22" s="36"/>
      <c r="D22" s="36"/>
      <c r="E22" s="37"/>
      <c r="F22" s="36"/>
      <c r="G22" s="36"/>
      <c r="H22" s="36"/>
      <c r="I22" s="36"/>
      <c r="J22" s="36"/>
    </row>
    <row r="23" spans="1:10">
      <c r="A23" s="36"/>
      <c r="B23" s="36"/>
      <c r="C23" s="36"/>
      <c r="D23" s="36"/>
      <c r="E23" s="37"/>
      <c r="F23" s="36"/>
      <c r="G23" s="36"/>
      <c r="H23" s="36"/>
      <c r="I23" s="36"/>
      <c r="J23" s="36"/>
    </row>
    <row r="24" spans="1:10">
      <c r="A24" s="36"/>
      <c r="B24" s="36"/>
      <c r="C24" s="36"/>
      <c r="D24" s="36"/>
      <c r="E24" s="37"/>
      <c r="F24" s="36"/>
      <c r="G24" s="36"/>
      <c r="H24" s="36"/>
      <c r="I24" s="36"/>
      <c r="J24" s="36"/>
    </row>
    <row r="25" spans="1:10">
      <c r="A25" s="36"/>
      <c r="B25" s="36"/>
      <c r="C25" s="36"/>
      <c r="D25" s="36"/>
      <c r="E25" s="37"/>
      <c r="F25" s="36"/>
      <c r="G25" s="36"/>
      <c r="H25" s="36"/>
      <c r="I25" s="36"/>
      <c r="J25" s="36"/>
    </row>
    <row r="26" spans="1:10">
      <c r="A26" s="36"/>
      <c r="B26" s="36"/>
      <c r="C26" s="36"/>
      <c r="D26" s="36"/>
      <c r="E26" s="36"/>
      <c r="F26" s="36"/>
      <c r="G26" s="36"/>
      <c r="H26" s="36"/>
      <c r="I26" s="36"/>
      <c r="J26" s="36"/>
    </row>
    <row r="27" spans="1:10">
      <c r="A27" s="36"/>
      <c r="B27" s="36"/>
      <c r="C27" s="36"/>
      <c r="D27" s="36"/>
      <c r="E27" s="37"/>
      <c r="F27" s="36"/>
      <c r="G27" s="36"/>
      <c r="H27" s="36"/>
      <c r="I27" s="36"/>
      <c r="J27" s="36"/>
    </row>
    <row r="28" spans="1:10">
      <c r="A28" s="36"/>
      <c r="B28" s="36"/>
      <c r="C28" s="36"/>
      <c r="D28" s="36"/>
      <c r="E28" s="37"/>
      <c r="F28" s="36"/>
      <c r="G28" s="36"/>
      <c r="H28" s="36"/>
      <c r="I28" s="36"/>
      <c r="J28" s="36"/>
    </row>
    <row r="29" spans="1:10">
      <c r="A29" s="36"/>
      <c r="B29" s="36"/>
      <c r="C29" s="36"/>
      <c r="D29" s="36"/>
      <c r="E29" s="37"/>
      <c r="F29" s="36"/>
      <c r="G29" s="36"/>
      <c r="H29" s="36"/>
      <c r="I29" s="36"/>
      <c r="J29" s="36"/>
    </row>
    <row r="30" spans="1:10">
      <c r="A30" s="36"/>
      <c r="B30" s="36"/>
      <c r="C30" s="36"/>
      <c r="D30" s="36"/>
      <c r="E30" s="37"/>
      <c r="F30" s="36"/>
      <c r="G30" s="36"/>
      <c r="H30" s="36"/>
      <c r="I30" s="36"/>
      <c r="J30" s="36"/>
    </row>
    <row r="31" spans="1:10">
      <c r="A31" s="36"/>
      <c r="B31" s="36"/>
      <c r="C31" s="36"/>
      <c r="D31" s="36"/>
      <c r="E31" s="37"/>
      <c r="F31" s="36"/>
      <c r="G31" s="36"/>
      <c r="H31" s="36"/>
      <c r="I31" s="36"/>
      <c r="J31" s="36"/>
    </row>
    <row r="32" spans="1:10">
      <c r="A32" s="36"/>
      <c r="B32" s="36"/>
      <c r="C32" s="36"/>
      <c r="D32" s="36"/>
      <c r="E32" s="36"/>
      <c r="F32" s="36"/>
      <c r="G32" s="36"/>
      <c r="H32" s="36"/>
      <c r="I32" s="36"/>
      <c r="J32" s="36"/>
    </row>
    <row r="33" spans="1:10">
      <c r="A33" s="36"/>
      <c r="B33" s="36"/>
      <c r="C33" s="36"/>
      <c r="D33" s="36"/>
      <c r="E33" s="37"/>
      <c r="F33" s="36"/>
      <c r="G33" s="36"/>
      <c r="H33" s="36"/>
      <c r="I33" s="36"/>
      <c r="J33" s="36"/>
    </row>
    <row r="34" spans="1:10">
      <c r="A34" s="36"/>
      <c r="B34" s="36"/>
      <c r="C34" s="36"/>
      <c r="D34" s="36"/>
      <c r="E34" s="37"/>
      <c r="F34" s="36"/>
      <c r="G34" s="36"/>
      <c r="H34" s="36"/>
      <c r="I34" s="36"/>
      <c r="J34" s="36"/>
    </row>
    <row r="35" spans="1:10">
      <c r="A35" s="36"/>
      <c r="B35" s="36"/>
      <c r="C35" s="36"/>
      <c r="D35" s="36"/>
      <c r="E35" s="37"/>
      <c r="F35" s="36"/>
      <c r="G35" s="36"/>
      <c r="H35" s="36"/>
      <c r="I35" s="36"/>
      <c r="J35" s="36"/>
    </row>
    <row r="36" spans="1:10">
      <c r="A36" s="36"/>
      <c r="B36" s="36"/>
      <c r="C36" s="36"/>
      <c r="D36" s="36"/>
      <c r="E36" s="37"/>
      <c r="F36" s="36"/>
      <c r="G36" s="36"/>
      <c r="H36" s="36"/>
      <c r="I36" s="36"/>
      <c r="J36" s="36"/>
    </row>
    <row r="37" spans="1:10">
      <c r="A37" s="36"/>
      <c r="B37" s="36"/>
      <c r="C37" s="36"/>
      <c r="D37" s="36"/>
      <c r="E37" s="37"/>
      <c r="F37" s="36"/>
      <c r="G37" s="36"/>
      <c r="H37" s="36"/>
      <c r="I37" s="36"/>
      <c r="J37" s="36"/>
    </row>
    <row r="38" spans="1:10">
      <c r="A38" s="36"/>
      <c r="B38" s="36"/>
      <c r="C38" s="36"/>
      <c r="D38" s="36"/>
      <c r="E38" s="36"/>
      <c r="F38" s="36"/>
      <c r="G38" s="36"/>
      <c r="H38" s="36"/>
      <c r="I38" s="36"/>
      <c r="J38" s="36"/>
    </row>
    <row r="39" spans="1:10">
      <c r="A39" s="36"/>
      <c r="B39" s="36"/>
      <c r="C39" s="36"/>
      <c r="D39" s="36"/>
      <c r="E39" s="36"/>
      <c r="F39" s="36"/>
      <c r="G39" s="36"/>
      <c r="H39" s="36"/>
      <c r="I39" s="36"/>
      <c r="J39" s="36"/>
    </row>
    <row r="40" spans="1:10">
      <c r="A40" s="36"/>
      <c r="B40" s="36"/>
      <c r="C40" s="36"/>
      <c r="D40" s="36"/>
      <c r="E40" s="36"/>
      <c r="F40" s="36"/>
      <c r="G40" s="36"/>
      <c r="H40" s="36"/>
      <c r="I40" s="36"/>
      <c r="J40" s="36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U114"/>
  <sheetViews>
    <sheetView workbookViewId="0">
      <selection activeCell="R26" sqref="R26"/>
    </sheetView>
  </sheetViews>
  <sheetFormatPr defaultRowHeight="15"/>
  <cols>
    <col min="2" max="2" width="11.85546875" bestFit="1" customWidth="1"/>
  </cols>
  <sheetData>
    <row r="1" spans="17:21">
      <c r="Q1" s="31"/>
      <c r="R1" s="31"/>
      <c r="S1" s="31"/>
      <c r="T1" s="31"/>
      <c r="U1" s="31"/>
    </row>
    <row r="2" spans="17:21">
      <c r="Q2" s="31"/>
      <c r="R2" s="31"/>
      <c r="S2" s="31"/>
      <c r="T2" s="31"/>
      <c r="U2" s="31"/>
    </row>
    <row r="3" spans="17:21">
      <c r="Q3" s="42"/>
      <c r="R3" s="31"/>
      <c r="S3" s="31"/>
      <c r="T3" s="31"/>
      <c r="U3" s="31"/>
    </row>
    <row r="4" spans="17:21">
      <c r="Q4" s="31"/>
      <c r="R4" s="31"/>
      <c r="S4" s="31"/>
      <c r="T4" s="31"/>
      <c r="U4" s="31"/>
    </row>
    <row r="5" spans="17:21">
      <c r="Q5" s="42"/>
      <c r="R5" s="31"/>
      <c r="S5" s="31"/>
      <c r="T5" s="31"/>
      <c r="U5" s="31"/>
    </row>
    <row r="6" spans="17:21">
      <c r="Q6" s="31"/>
      <c r="R6" s="31"/>
      <c r="S6" s="31"/>
      <c r="T6" s="31"/>
      <c r="U6" s="31"/>
    </row>
    <row r="7" spans="17:21">
      <c r="Q7" s="31"/>
      <c r="R7" s="31"/>
      <c r="S7" s="31"/>
      <c r="T7" s="31"/>
      <c r="U7" s="31"/>
    </row>
    <row r="8" spans="17:21">
      <c r="Q8" s="42"/>
      <c r="R8" s="31"/>
      <c r="S8" s="31"/>
      <c r="T8" s="31"/>
      <c r="U8" s="31"/>
    </row>
    <row r="9" spans="17:21">
      <c r="Q9" s="31"/>
      <c r="R9" s="31"/>
      <c r="S9" s="31"/>
      <c r="T9" s="31"/>
      <c r="U9" s="31"/>
    </row>
    <row r="10" spans="17:21">
      <c r="Q10" s="42"/>
      <c r="R10" s="31"/>
      <c r="S10" s="31"/>
      <c r="T10" s="31"/>
      <c r="U10" s="31"/>
    </row>
    <row r="11" spans="17:21">
      <c r="Q11" s="31"/>
      <c r="R11" s="31"/>
      <c r="S11" s="31"/>
      <c r="T11" s="31"/>
      <c r="U11" s="31"/>
    </row>
    <row r="12" spans="17:21">
      <c r="Q12" s="31"/>
      <c r="R12" s="31"/>
      <c r="S12" s="31"/>
      <c r="T12" s="31"/>
      <c r="U12" s="31"/>
    </row>
    <row r="13" spans="17:21">
      <c r="Q13" s="31"/>
      <c r="R13" s="31"/>
      <c r="S13" s="31"/>
      <c r="T13" s="31"/>
      <c r="U13" s="31"/>
    </row>
    <row r="14" spans="17:21">
      <c r="Q14" s="31"/>
      <c r="R14" s="31"/>
      <c r="S14" s="31"/>
      <c r="T14" s="31"/>
      <c r="U14" s="31"/>
    </row>
    <row r="15" spans="17:21">
      <c r="Q15" s="31"/>
      <c r="R15" s="31"/>
      <c r="S15" s="31"/>
      <c r="T15" s="31"/>
      <c r="U15" s="31"/>
    </row>
    <row r="16" spans="17:21">
      <c r="Q16" s="31"/>
      <c r="R16" s="31"/>
      <c r="S16" s="31"/>
      <c r="T16" s="31"/>
      <c r="U16" s="31"/>
    </row>
    <row r="17" spans="17:21">
      <c r="Q17" s="31"/>
      <c r="R17" s="31"/>
      <c r="S17" s="31"/>
      <c r="T17" s="31"/>
      <c r="U17" s="31"/>
    </row>
    <row r="18" spans="17:21">
      <c r="Q18" s="42"/>
      <c r="R18" s="31"/>
      <c r="S18" s="31"/>
      <c r="T18" s="31"/>
      <c r="U18" s="31"/>
    </row>
    <row r="19" spans="17:21">
      <c r="Q19" s="31"/>
      <c r="R19" s="31"/>
      <c r="S19" s="31"/>
      <c r="T19" s="31"/>
      <c r="U19" s="31"/>
    </row>
    <row r="20" spans="17:21">
      <c r="Q20" s="42"/>
      <c r="R20" s="31"/>
      <c r="S20" s="31"/>
      <c r="T20" s="31"/>
      <c r="U20" s="31"/>
    </row>
    <row r="21" spans="17:21">
      <c r="Q21" s="31"/>
      <c r="R21" s="31"/>
      <c r="S21" s="31"/>
      <c r="T21" s="31"/>
      <c r="U21" s="31"/>
    </row>
    <row r="22" spans="17:21">
      <c r="Q22" s="31"/>
      <c r="R22" s="31"/>
      <c r="S22" s="31"/>
      <c r="T22" s="31"/>
      <c r="U22" s="31"/>
    </row>
    <row r="23" spans="17:21">
      <c r="Q23" s="31"/>
      <c r="R23" s="31"/>
      <c r="S23" s="31"/>
      <c r="T23" s="31"/>
      <c r="U23" s="31"/>
    </row>
    <row r="24" spans="17:21">
      <c r="Q24" s="31"/>
      <c r="R24" s="31"/>
      <c r="S24" s="31"/>
      <c r="T24" s="31"/>
      <c r="U24" s="31"/>
    </row>
    <row r="25" spans="17:21">
      <c r="Q25" s="31"/>
    </row>
    <row r="26" spans="17:21">
      <c r="Q26" s="42"/>
    </row>
    <row r="27" spans="17:21">
      <c r="Q27" s="31"/>
    </row>
    <row r="28" spans="17:21">
      <c r="Q28" s="42"/>
    </row>
    <row r="29" spans="17:21">
      <c r="Q29" s="31"/>
    </row>
    <row r="30" spans="17:21">
      <c r="Q30" s="31"/>
    </row>
    <row r="31" spans="17:21">
      <c r="Q31" s="42"/>
    </row>
    <row r="32" spans="17:21">
      <c r="Q32" s="31"/>
    </row>
    <row r="33" spans="2:17">
      <c r="Q33" s="42"/>
    </row>
    <row r="35" spans="2:17">
      <c r="B35" t="s">
        <v>125</v>
      </c>
    </row>
    <row r="37" spans="2:17">
      <c r="B37" s="21" t="s">
        <v>150</v>
      </c>
      <c r="E37" s="21" t="s">
        <v>151</v>
      </c>
    </row>
    <row r="38" spans="2:17">
      <c r="B38" s="19">
        <f>D81</f>
        <v>1.8862222222222221E-2</v>
      </c>
      <c r="E38" s="5">
        <f>J81</f>
        <v>1.5832534722222222E-2</v>
      </c>
    </row>
    <row r="39" spans="2:17">
      <c r="B39" s="3" t="s">
        <v>76</v>
      </c>
      <c r="E39" s="3" t="s">
        <v>76</v>
      </c>
    </row>
    <row r="40" spans="2:17">
      <c r="B40" s="19">
        <f>B38*0.63</f>
        <v>1.18832E-2</v>
      </c>
      <c r="E40" s="5">
        <f>E38*0.63</f>
        <v>9.9744968750000006E-3</v>
      </c>
    </row>
    <row r="42" spans="2:17">
      <c r="J42" t="s">
        <v>109</v>
      </c>
    </row>
    <row r="43" spans="2:17">
      <c r="J43" t="s">
        <v>108</v>
      </c>
      <c r="K43" t="s">
        <v>57</v>
      </c>
    </row>
    <row r="44" spans="2:17">
      <c r="J44">
        <v>682.99</v>
      </c>
      <c r="K44" s="3">
        <f>J44*43560/365.25</f>
        <v>81453.920328542095</v>
      </c>
      <c r="L44" s="2"/>
      <c r="O44" s="2"/>
    </row>
    <row r="46" spans="2:17">
      <c r="J46" t="s">
        <v>74</v>
      </c>
    </row>
    <row r="47" spans="2:17">
      <c r="J47" s="3">
        <v>81453.921900000001</v>
      </c>
    </row>
    <row r="59" spans="2:10">
      <c r="B59" s="21" t="s">
        <v>147</v>
      </c>
      <c r="H59" s="21" t="s">
        <v>148</v>
      </c>
    </row>
    <row r="60" spans="2:10">
      <c r="B60" t="s">
        <v>56</v>
      </c>
      <c r="C60" t="s">
        <v>57</v>
      </c>
      <c r="D60" t="s">
        <v>58</v>
      </c>
      <c r="H60" s="21" t="s">
        <v>149</v>
      </c>
      <c r="I60" s="21" t="s">
        <v>57</v>
      </c>
      <c r="J60" s="21" t="s">
        <v>58</v>
      </c>
    </row>
    <row r="61" spans="2:10">
      <c r="B61" t="s">
        <v>2</v>
      </c>
      <c r="C61">
        <v>-12.734069999999999</v>
      </c>
      <c r="D61">
        <f>-C61/86400</f>
        <v>1.4738506944444443E-4</v>
      </c>
      <c r="H61" s="21" t="s">
        <v>2</v>
      </c>
      <c r="I61" s="21">
        <v>-10.688700000000001</v>
      </c>
      <c r="J61" s="21">
        <f t="shared" ref="J61:J114" si="0">-I61/86400</f>
        <v>1.2371180555555556E-4</v>
      </c>
    </row>
    <row r="62" spans="2:10">
      <c r="B62" t="s">
        <v>3</v>
      </c>
      <c r="C62">
        <v>-2.223157</v>
      </c>
      <c r="D62">
        <f t="shared" ref="D62:D114" si="1">-C62/86400</f>
        <v>2.5730983796296295E-5</v>
      </c>
      <c r="H62" s="21" t="s">
        <v>3</v>
      </c>
      <c r="I62" s="21">
        <v>-1.8660680000000001</v>
      </c>
      <c r="J62" s="21">
        <f t="shared" si="0"/>
        <v>2.1598009259259259E-5</v>
      </c>
    </row>
    <row r="63" spans="2:10">
      <c r="B63" t="s">
        <v>4</v>
      </c>
      <c r="C63">
        <v>-5.8508979999999999</v>
      </c>
      <c r="D63">
        <f t="shared" si="1"/>
        <v>6.771872685185185E-5</v>
      </c>
      <c r="H63" s="21" t="s">
        <v>4</v>
      </c>
      <c r="I63" s="21">
        <v>-4.9111120000000001</v>
      </c>
      <c r="J63" s="21">
        <f t="shared" si="0"/>
        <v>5.6841574074074078E-5</v>
      </c>
    </row>
    <row r="64" spans="2:10">
      <c r="B64" t="s">
        <v>5</v>
      </c>
      <c r="C64">
        <v>-6.6618659999999998</v>
      </c>
      <c r="D64">
        <f t="shared" si="1"/>
        <v>7.7104930555555557E-5</v>
      </c>
      <c r="H64" s="21" t="s">
        <v>5</v>
      </c>
      <c r="I64" s="21">
        <v>-5.5918210000000004</v>
      </c>
      <c r="J64" s="21">
        <f t="shared" si="0"/>
        <v>6.4720150462962961E-5</v>
      </c>
    </row>
    <row r="65" spans="2:10">
      <c r="B65" t="s">
        <v>6</v>
      </c>
      <c r="C65">
        <v>-1.0585770000000001</v>
      </c>
      <c r="D65">
        <f t="shared" si="1"/>
        <v>1.2252048611111112E-5</v>
      </c>
      <c r="H65" s="21" t="s">
        <v>6</v>
      </c>
      <c r="I65" s="21">
        <v>-0.88854540000000004</v>
      </c>
      <c r="J65" s="21">
        <f t="shared" si="0"/>
        <v>1.0284090277777778E-5</v>
      </c>
    </row>
    <row r="66" spans="2:10">
      <c r="B66" t="s">
        <v>7</v>
      </c>
      <c r="C66">
        <v>-22.036809999999999</v>
      </c>
      <c r="D66">
        <f t="shared" si="1"/>
        <v>2.5505567129629629E-4</v>
      </c>
      <c r="H66" s="21" t="s">
        <v>7</v>
      </c>
      <c r="I66" s="21">
        <v>-18.497199999999999</v>
      </c>
      <c r="J66" s="21">
        <f t="shared" si="0"/>
        <v>2.1408796296296296E-4</v>
      </c>
    </row>
    <row r="67" spans="2:10">
      <c r="B67" t="s">
        <v>8</v>
      </c>
      <c r="C67" s="16">
        <v>-9.0592086000000002E-2</v>
      </c>
      <c r="D67">
        <f t="shared" si="1"/>
        <v>1.0485195138888888E-6</v>
      </c>
      <c r="H67" s="21" t="s">
        <v>8</v>
      </c>
      <c r="I67" s="16">
        <v>-7.6040961000000004E-2</v>
      </c>
      <c r="J67" s="21">
        <f t="shared" si="0"/>
        <v>8.8010371527777787E-7</v>
      </c>
    </row>
    <row r="68" spans="2:10">
      <c r="B68" t="s">
        <v>9</v>
      </c>
      <c r="C68">
        <v>-37.561689999999999</v>
      </c>
      <c r="D68">
        <f t="shared" si="1"/>
        <v>4.3474178240740741E-4</v>
      </c>
      <c r="H68" s="21" t="s">
        <v>9</v>
      </c>
      <c r="I68" s="21">
        <v>-31.52844</v>
      </c>
      <c r="J68" s="21">
        <f t="shared" si="0"/>
        <v>3.6491250000000001E-4</v>
      </c>
    </row>
    <row r="69" spans="2:10">
      <c r="B69" t="s">
        <v>10</v>
      </c>
      <c r="C69">
        <v>-103.9181</v>
      </c>
      <c r="D69">
        <f t="shared" si="1"/>
        <v>1.2027557870370369E-3</v>
      </c>
      <c r="H69" s="21" t="s">
        <v>10</v>
      </c>
      <c r="I69" s="21">
        <v>-87.226489999999998</v>
      </c>
      <c r="J69" s="21">
        <f t="shared" si="0"/>
        <v>1.0095658564814815E-3</v>
      </c>
    </row>
    <row r="70" spans="2:10">
      <c r="B70" t="s">
        <v>11</v>
      </c>
      <c r="C70">
        <v>-13.77309</v>
      </c>
      <c r="D70">
        <f t="shared" si="1"/>
        <v>1.5941076388888888E-4</v>
      </c>
      <c r="H70" s="21" t="s">
        <v>11</v>
      </c>
      <c r="I70" s="21">
        <v>-11.56082</v>
      </c>
      <c r="J70" s="21">
        <f t="shared" si="0"/>
        <v>1.3380578703703702E-4</v>
      </c>
    </row>
    <row r="71" spans="2:10">
      <c r="B71" t="s">
        <v>12</v>
      </c>
      <c r="C71">
        <v>-16.706959999999999</v>
      </c>
      <c r="D71">
        <f t="shared" si="1"/>
        <v>1.9336759259259257E-4</v>
      </c>
      <c r="H71" s="21" t="s">
        <v>12</v>
      </c>
      <c r="I71" s="21">
        <v>-14.02345</v>
      </c>
      <c r="J71" s="21">
        <f t="shared" si="0"/>
        <v>1.6230844907407407E-4</v>
      </c>
    </row>
    <row r="72" spans="2:10">
      <c r="B72" t="s">
        <v>13</v>
      </c>
      <c r="C72">
        <v>-3319.1550000000002</v>
      </c>
      <c r="D72">
        <f t="shared" si="1"/>
        <v>3.8416145833333339E-2</v>
      </c>
      <c r="H72" s="21" t="s">
        <v>13</v>
      </c>
      <c r="I72" s="21">
        <v>-2786.0239999999999</v>
      </c>
      <c r="J72" s="21">
        <f t="shared" si="0"/>
        <v>3.2245648148148148E-2</v>
      </c>
    </row>
    <row r="73" spans="2:10">
      <c r="B73" t="s">
        <v>14</v>
      </c>
      <c r="C73">
        <v>-12.95669</v>
      </c>
      <c r="D73">
        <f t="shared" si="1"/>
        <v>1.499616898148148E-4</v>
      </c>
      <c r="H73" s="21" t="s">
        <v>14</v>
      </c>
      <c r="I73" s="21">
        <v>-10.87555</v>
      </c>
      <c r="J73" s="21">
        <f t="shared" si="0"/>
        <v>1.2587442129629629E-4</v>
      </c>
    </row>
    <row r="74" spans="2:10">
      <c r="B74" t="s">
        <v>15</v>
      </c>
      <c r="C74">
        <v>-5.7841480000000001</v>
      </c>
      <c r="D74">
        <f t="shared" si="1"/>
        <v>6.6946157407407413E-5</v>
      </c>
      <c r="H74" s="21" t="s">
        <v>15</v>
      </c>
      <c r="I74" s="21">
        <v>-4.8550839999999997</v>
      </c>
      <c r="J74" s="21">
        <f t="shared" si="0"/>
        <v>5.6193101851851852E-5</v>
      </c>
    </row>
    <row r="75" spans="2:10">
      <c r="B75" t="s">
        <v>16</v>
      </c>
      <c r="C75">
        <v>-86.62903</v>
      </c>
      <c r="D75">
        <f t="shared" si="1"/>
        <v>1.0026508101851851E-3</v>
      </c>
      <c r="H75" s="21" t="s">
        <v>16</v>
      </c>
      <c r="I75" s="21">
        <v>-72.714449999999999</v>
      </c>
      <c r="J75" s="21">
        <f t="shared" si="0"/>
        <v>8.4160243055555551E-4</v>
      </c>
    </row>
    <row r="76" spans="2:10">
      <c r="B76" t="s">
        <v>17</v>
      </c>
      <c r="C76">
        <v>-636.57569999999998</v>
      </c>
      <c r="D76">
        <f t="shared" si="1"/>
        <v>7.3677743055555554E-3</v>
      </c>
      <c r="H76" s="21" t="s">
        <v>17</v>
      </c>
      <c r="I76" s="21">
        <v>-534.32730000000004</v>
      </c>
      <c r="J76" s="21">
        <f t="shared" si="0"/>
        <v>6.1843437500000006E-3</v>
      </c>
    </row>
    <row r="77" spans="2:10">
      <c r="B77" t="s">
        <v>18</v>
      </c>
      <c r="C77">
        <v>-7.685632</v>
      </c>
      <c r="D77">
        <f t="shared" si="1"/>
        <v>8.895407407407408E-5</v>
      </c>
      <c r="H77" s="21" t="s">
        <v>18</v>
      </c>
      <c r="I77" s="21">
        <v>-6.4511469999999997</v>
      </c>
      <c r="J77" s="21">
        <f t="shared" si="0"/>
        <v>7.4666053240740734E-5</v>
      </c>
    </row>
    <row r="78" spans="2:10">
      <c r="B78" t="s">
        <v>19</v>
      </c>
      <c r="C78">
        <v>-73.451070000000001</v>
      </c>
      <c r="D78">
        <f t="shared" si="1"/>
        <v>8.5012812500000006E-4</v>
      </c>
      <c r="H78" s="21" t="s">
        <v>19</v>
      </c>
      <c r="I78" s="21">
        <v>-61.653179999999999</v>
      </c>
      <c r="J78" s="21">
        <f t="shared" si="0"/>
        <v>7.1357847222222224E-4</v>
      </c>
    </row>
    <row r="79" spans="2:10">
      <c r="B79" t="s">
        <v>20</v>
      </c>
      <c r="C79">
        <v>-1180.5319999999999</v>
      </c>
      <c r="D79">
        <f t="shared" si="1"/>
        <v>1.3663564814814814E-2</v>
      </c>
      <c r="H79" s="21" t="s">
        <v>20</v>
      </c>
      <c r="I79" s="21">
        <v>-990.91219999999998</v>
      </c>
      <c r="J79" s="21">
        <f t="shared" si="0"/>
        <v>1.1468891203703703E-2</v>
      </c>
    </row>
    <row r="80" spans="2:10">
      <c r="B80" t="s">
        <v>21</v>
      </c>
      <c r="C80">
        <v>-102.8553</v>
      </c>
      <c r="D80">
        <f t="shared" si="1"/>
        <v>1.1904548611111111E-3</v>
      </c>
      <c r="H80" s="21" t="s">
        <v>21</v>
      </c>
      <c r="I80" s="21">
        <v>-86.334400000000002</v>
      </c>
      <c r="J80" s="21">
        <f t="shared" si="0"/>
        <v>9.9924074074074086E-4</v>
      </c>
    </row>
    <row r="81" spans="2:10">
      <c r="B81" s="5" t="s">
        <v>22</v>
      </c>
      <c r="C81" s="5">
        <v>-1629.6959999999999</v>
      </c>
      <c r="D81" s="5">
        <f t="shared" si="1"/>
        <v>1.8862222222222221E-2</v>
      </c>
      <c r="H81" s="5" t="s">
        <v>22</v>
      </c>
      <c r="I81" s="5">
        <v>-1367.931</v>
      </c>
      <c r="J81" s="5">
        <f t="shared" si="0"/>
        <v>1.5832534722222222E-2</v>
      </c>
    </row>
    <row r="82" spans="2:10">
      <c r="B82" t="s">
        <v>23</v>
      </c>
      <c r="C82">
        <v>-1038.4480000000001</v>
      </c>
      <c r="D82">
        <f t="shared" si="1"/>
        <v>1.2019074074074074E-2</v>
      </c>
      <c r="H82" s="21" t="s">
        <v>23</v>
      </c>
      <c r="I82" s="21">
        <v>-871.64959999999996</v>
      </c>
      <c r="J82" s="21">
        <f t="shared" si="0"/>
        <v>1.0088537037037036E-2</v>
      </c>
    </row>
    <row r="83" spans="2:10">
      <c r="B83" t="s">
        <v>24</v>
      </c>
      <c r="C83">
        <v>-4653.6009999999997</v>
      </c>
      <c r="D83">
        <f t="shared" si="1"/>
        <v>5.3861122685185184E-2</v>
      </c>
      <c r="H83" s="21" t="s">
        <v>24</v>
      </c>
      <c r="I83" s="21">
        <v>-3906.1280000000002</v>
      </c>
      <c r="J83" s="21">
        <f t="shared" si="0"/>
        <v>4.5209814814814814E-2</v>
      </c>
    </row>
    <row r="84" spans="2:10">
      <c r="B84" t="s">
        <v>25</v>
      </c>
      <c r="C84">
        <v>-0.1042276</v>
      </c>
      <c r="D84">
        <f t="shared" si="1"/>
        <v>1.206337962962963E-6</v>
      </c>
      <c r="H84" s="21" t="s">
        <v>25</v>
      </c>
      <c r="I84" s="16">
        <v>-8.7486341999999995E-2</v>
      </c>
      <c r="J84" s="21">
        <f t="shared" si="0"/>
        <v>1.0125734027777778E-6</v>
      </c>
    </row>
    <row r="85" spans="2:10">
      <c r="B85" t="s">
        <v>26</v>
      </c>
      <c r="C85">
        <v>-3.1412520000000002</v>
      </c>
      <c r="D85">
        <f t="shared" si="1"/>
        <v>3.6357083333333335E-5</v>
      </c>
      <c r="H85" s="21" t="s">
        <v>26</v>
      </c>
      <c r="I85" s="21">
        <v>-2.6366960000000002</v>
      </c>
      <c r="J85" s="21">
        <f t="shared" si="0"/>
        <v>3.0517314814814818E-5</v>
      </c>
    </row>
    <row r="86" spans="2:10">
      <c r="B86" t="s">
        <v>27</v>
      </c>
      <c r="C86">
        <v>-1797.047</v>
      </c>
      <c r="D86">
        <f t="shared" si="1"/>
        <v>2.0799155092592593E-2</v>
      </c>
      <c r="H86" s="21" t="s">
        <v>27</v>
      </c>
      <c r="I86" s="21">
        <v>-1508.4010000000001</v>
      </c>
      <c r="J86" s="21">
        <f t="shared" si="0"/>
        <v>1.7458344907407407E-2</v>
      </c>
    </row>
    <row r="87" spans="2:10">
      <c r="B87" t="s">
        <v>28</v>
      </c>
      <c r="C87">
        <v>-10.76342</v>
      </c>
      <c r="D87">
        <f t="shared" si="1"/>
        <v>1.2457662037037036E-4</v>
      </c>
      <c r="H87" s="21" t="s">
        <v>28</v>
      </c>
      <c r="I87" s="21">
        <v>-9.0345750000000002</v>
      </c>
      <c r="J87" s="21">
        <f t="shared" si="0"/>
        <v>1.0456684027777778E-4</v>
      </c>
    </row>
    <row r="88" spans="2:10">
      <c r="B88" t="s">
        <v>29</v>
      </c>
      <c r="C88">
        <v>-6756.0529999999999</v>
      </c>
      <c r="D88">
        <f t="shared" si="1"/>
        <v>7.8195057870370371E-2</v>
      </c>
      <c r="H88" s="21" t="s">
        <v>29</v>
      </c>
      <c r="I88" s="21">
        <v>-5670.8789999999999</v>
      </c>
      <c r="J88" s="21">
        <f t="shared" si="0"/>
        <v>6.5635173611111111E-2</v>
      </c>
    </row>
    <row r="89" spans="2:10">
      <c r="B89" t="s">
        <v>30</v>
      </c>
      <c r="C89">
        <v>-320.3254</v>
      </c>
      <c r="D89">
        <f t="shared" si="1"/>
        <v>3.7074699074074076E-3</v>
      </c>
      <c r="H89" s="21" t="s">
        <v>30</v>
      </c>
      <c r="I89" s="21">
        <v>-268.87389999999999</v>
      </c>
      <c r="J89" s="21">
        <f t="shared" si="0"/>
        <v>3.1119664351851851E-3</v>
      </c>
    </row>
    <row r="90" spans="2:10">
      <c r="B90" t="s">
        <v>31</v>
      </c>
      <c r="C90">
        <v>-909.54079999999999</v>
      </c>
      <c r="D90">
        <f t="shared" si="1"/>
        <v>1.0527092592592593E-2</v>
      </c>
      <c r="H90" s="21" t="s">
        <v>31</v>
      </c>
      <c r="I90" s="21">
        <v>-763.44809999999995</v>
      </c>
      <c r="J90" s="21">
        <f t="shared" si="0"/>
        <v>8.8362048611111098E-3</v>
      </c>
    </row>
    <row r="91" spans="2:10">
      <c r="B91" t="s">
        <v>32</v>
      </c>
      <c r="C91">
        <v>-110.3552</v>
      </c>
      <c r="D91">
        <f t="shared" si="1"/>
        <v>1.2772592592592592E-3</v>
      </c>
      <c r="H91" s="21" t="s">
        <v>32</v>
      </c>
      <c r="I91" s="21">
        <v>-92.629679999999993</v>
      </c>
      <c r="J91" s="21">
        <f t="shared" si="0"/>
        <v>1.0721027777777776E-3</v>
      </c>
    </row>
    <row r="92" spans="2:10">
      <c r="B92" t="s">
        <v>33</v>
      </c>
      <c r="C92">
        <v>-2664.4380000000001</v>
      </c>
      <c r="D92">
        <f t="shared" si="1"/>
        <v>3.0838402777777781E-2</v>
      </c>
      <c r="H92" s="21" t="s">
        <v>33</v>
      </c>
      <c r="I92" s="21">
        <v>-2236.4699999999998</v>
      </c>
      <c r="J92" s="21">
        <f t="shared" si="0"/>
        <v>2.5885069444444443E-2</v>
      </c>
    </row>
    <row r="93" spans="2:10">
      <c r="B93" t="s">
        <v>34</v>
      </c>
      <c r="C93">
        <v>-4102.5259999999998</v>
      </c>
      <c r="D93">
        <f t="shared" si="1"/>
        <v>4.7482939814814815E-2</v>
      </c>
      <c r="H93" s="21" t="s">
        <v>34</v>
      </c>
      <c r="I93" s="21">
        <v>-3443.5680000000002</v>
      </c>
      <c r="J93" s="21">
        <f t="shared" si="0"/>
        <v>3.9856111111111113E-2</v>
      </c>
    </row>
    <row r="94" spans="2:10">
      <c r="B94" t="s">
        <v>35</v>
      </c>
      <c r="C94" s="16">
        <v>-5.9741579000000003E-2</v>
      </c>
      <c r="D94">
        <f t="shared" si="1"/>
        <v>6.9145346064814815E-7</v>
      </c>
      <c r="H94" s="21" t="s">
        <v>35</v>
      </c>
      <c r="I94" s="16">
        <v>-5.0145742E-2</v>
      </c>
      <c r="J94" s="21">
        <f t="shared" si="0"/>
        <v>5.8039053240740744E-7</v>
      </c>
    </row>
    <row r="95" spans="2:10">
      <c r="B95" t="s">
        <v>36</v>
      </c>
      <c r="C95">
        <v>-0.26680880000000001</v>
      </c>
      <c r="D95">
        <f t="shared" si="1"/>
        <v>3.088064814814815E-6</v>
      </c>
      <c r="H95" s="21" t="s">
        <v>36</v>
      </c>
      <c r="I95" s="21">
        <v>-0.2239534</v>
      </c>
      <c r="J95" s="21">
        <f t="shared" si="0"/>
        <v>2.5920532407407408E-6</v>
      </c>
    </row>
    <row r="96" spans="2:10">
      <c r="B96" t="s">
        <v>37</v>
      </c>
      <c r="C96">
        <v>-3183.8490000000002</v>
      </c>
      <c r="D96">
        <f t="shared" si="1"/>
        <v>3.6850104166666668E-2</v>
      </c>
      <c r="H96" s="21" t="s">
        <v>37</v>
      </c>
      <c r="I96" s="21">
        <v>-2672.451</v>
      </c>
      <c r="J96" s="21">
        <f t="shared" si="0"/>
        <v>3.0931145833333333E-2</v>
      </c>
    </row>
    <row r="97" spans="2:10">
      <c r="B97" t="s">
        <v>38</v>
      </c>
      <c r="C97">
        <v>-4783.2730000000001</v>
      </c>
      <c r="D97">
        <f t="shared" si="1"/>
        <v>5.5361956018518517E-2</v>
      </c>
      <c r="H97" s="21" t="s">
        <v>38</v>
      </c>
      <c r="I97" s="21">
        <v>-4014.9720000000002</v>
      </c>
      <c r="J97" s="21">
        <f t="shared" si="0"/>
        <v>4.6469583333333335E-2</v>
      </c>
    </row>
    <row r="98" spans="2:10">
      <c r="B98" t="s">
        <v>39</v>
      </c>
      <c r="C98">
        <v>-7.0538970000000001</v>
      </c>
      <c r="D98">
        <f t="shared" si="1"/>
        <v>8.1642326388888886E-5</v>
      </c>
      <c r="H98" s="21" t="s">
        <v>39</v>
      </c>
      <c r="I98" s="21">
        <v>-5.9208829999999999</v>
      </c>
      <c r="J98" s="21">
        <f t="shared" si="0"/>
        <v>6.852873842592592E-5</v>
      </c>
    </row>
    <row r="99" spans="2:10">
      <c r="B99" t="s">
        <v>40</v>
      </c>
      <c r="C99">
        <v>-2.0982020000000001</v>
      </c>
      <c r="D99">
        <f t="shared" si="1"/>
        <v>2.4284745370370372E-5</v>
      </c>
      <c r="H99" s="21" t="s">
        <v>40</v>
      </c>
      <c r="I99" s="21">
        <v>-1.7611829999999999</v>
      </c>
      <c r="J99" s="21">
        <f t="shared" si="0"/>
        <v>2.0384062500000001E-5</v>
      </c>
    </row>
    <row r="100" spans="2:10">
      <c r="B100" t="s">
        <v>41</v>
      </c>
      <c r="C100">
        <v>-14.4443</v>
      </c>
      <c r="D100">
        <f t="shared" si="1"/>
        <v>1.6717939814814815E-4</v>
      </c>
      <c r="H100" s="21" t="s">
        <v>41</v>
      </c>
      <c r="I100" s="21">
        <v>-12.124219999999999</v>
      </c>
      <c r="J100" s="21">
        <f t="shared" si="0"/>
        <v>1.4032662037037036E-4</v>
      </c>
    </row>
    <row r="101" spans="2:10">
      <c r="B101" t="s">
        <v>42</v>
      </c>
      <c r="C101">
        <v>-0.1021575</v>
      </c>
      <c r="D101">
        <f t="shared" si="1"/>
        <v>1.1823784722222222E-6</v>
      </c>
      <c r="H101" s="21" t="s">
        <v>42</v>
      </c>
      <c r="I101" s="16">
        <v>-8.5748717000000002E-2</v>
      </c>
      <c r="J101" s="21">
        <f t="shared" si="0"/>
        <v>9.9246200231481487E-7</v>
      </c>
    </row>
    <row r="102" spans="2:10">
      <c r="B102" t="s">
        <v>43</v>
      </c>
      <c r="C102">
        <v>-2.551952</v>
      </c>
      <c r="D102">
        <f t="shared" si="1"/>
        <v>2.9536481481481482E-5</v>
      </c>
      <c r="H102" s="21" t="s">
        <v>43</v>
      </c>
      <c r="I102" s="21">
        <v>-2.1420509999999999</v>
      </c>
      <c r="J102" s="21">
        <f t="shared" si="0"/>
        <v>2.4792256944444443E-5</v>
      </c>
    </row>
    <row r="103" spans="2:10">
      <c r="B103" t="s">
        <v>44</v>
      </c>
      <c r="C103">
        <v>-24.634209999999999</v>
      </c>
      <c r="D103">
        <f t="shared" si="1"/>
        <v>2.8511817129629627E-4</v>
      </c>
      <c r="H103" s="21" t="s">
        <v>44</v>
      </c>
      <c r="I103" s="21">
        <v>-20.677409999999998</v>
      </c>
      <c r="J103" s="21">
        <f t="shared" si="0"/>
        <v>2.3932187499999997E-4</v>
      </c>
    </row>
    <row r="104" spans="2:10">
      <c r="B104" t="s">
        <v>45</v>
      </c>
      <c r="C104">
        <v>-6.4113899999999999</v>
      </c>
      <c r="D104">
        <f t="shared" si="1"/>
        <v>7.4205902777777771E-5</v>
      </c>
      <c r="H104" s="21" t="s">
        <v>45</v>
      </c>
      <c r="I104" s="21">
        <v>-5.3815770000000001</v>
      </c>
      <c r="J104" s="21">
        <f t="shared" si="0"/>
        <v>6.2286770833333341E-5</v>
      </c>
    </row>
    <row r="105" spans="2:10">
      <c r="B105" t="s">
        <v>46</v>
      </c>
      <c r="C105">
        <v>-3395.808</v>
      </c>
      <c r="D105">
        <f t="shared" si="1"/>
        <v>3.9303333333333336E-2</v>
      </c>
      <c r="H105" s="21" t="s">
        <v>46</v>
      </c>
      <c r="I105" s="21">
        <v>-2850.3649999999998</v>
      </c>
      <c r="J105" s="21">
        <f t="shared" si="0"/>
        <v>3.2990335648148149E-2</v>
      </c>
    </row>
    <row r="106" spans="2:10">
      <c r="B106" t="s">
        <v>47</v>
      </c>
      <c r="C106">
        <v>-98.953779999999995</v>
      </c>
      <c r="D106">
        <f t="shared" si="1"/>
        <v>1.1452983796296295E-3</v>
      </c>
      <c r="H106" s="21" t="s">
        <v>47</v>
      </c>
      <c r="I106" s="21">
        <v>-83.05959</v>
      </c>
      <c r="J106" s="21">
        <f t="shared" si="0"/>
        <v>9.6133784722222222E-4</v>
      </c>
    </row>
    <row r="107" spans="2:10">
      <c r="B107" t="s">
        <v>48</v>
      </c>
      <c r="C107">
        <v>-107.7136</v>
      </c>
      <c r="D107">
        <f t="shared" si="1"/>
        <v>1.2466851851851851E-3</v>
      </c>
      <c r="H107" s="21" t="s">
        <v>48</v>
      </c>
      <c r="I107" s="21">
        <v>-90.412379999999999</v>
      </c>
      <c r="J107" s="21">
        <f t="shared" si="0"/>
        <v>1.0464395833333334E-3</v>
      </c>
    </row>
    <row r="108" spans="2:10">
      <c r="B108" t="s">
        <v>49</v>
      </c>
      <c r="C108">
        <v>-1563.9549999999999</v>
      </c>
      <c r="D108">
        <f t="shared" si="1"/>
        <v>1.8101331018518518E-2</v>
      </c>
      <c r="H108" s="21" t="s">
        <v>49</v>
      </c>
      <c r="I108" s="21">
        <v>-1312.749</v>
      </c>
      <c r="J108" s="21">
        <f t="shared" si="0"/>
        <v>1.5193854166666666E-2</v>
      </c>
    </row>
    <row r="109" spans="2:10">
      <c r="B109" t="s">
        <v>50</v>
      </c>
      <c r="C109">
        <v>-1218.287</v>
      </c>
      <c r="D109">
        <f t="shared" si="1"/>
        <v>1.4100543981481481E-2</v>
      </c>
      <c r="H109" s="21" t="s">
        <v>50</v>
      </c>
      <c r="I109" s="21">
        <v>-1022.603</v>
      </c>
      <c r="J109" s="21">
        <f t="shared" si="0"/>
        <v>1.183568287037037E-2</v>
      </c>
    </row>
    <row r="110" spans="2:10">
      <c r="B110" t="s">
        <v>51</v>
      </c>
      <c r="C110">
        <v>-7.2268299999999996</v>
      </c>
      <c r="D110">
        <f t="shared" si="1"/>
        <v>8.3643865740740732E-5</v>
      </c>
      <c r="H110" s="21" t="s">
        <v>51</v>
      </c>
      <c r="I110" s="21">
        <v>-6.066039</v>
      </c>
      <c r="J110" s="21">
        <f t="shared" si="0"/>
        <v>7.0208784722222223E-5</v>
      </c>
    </row>
    <row r="111" spans="2:10">
      <c r="B111" t="s">
        <v>52</v>
      </c>
      <c r="C111">
        <v>-10.717169999999999</v>
      </c>
      <c r="D111">
        <f t="shared" si="1"/>
        <v>1.2404131944444445E-4</v>
      </c>
      <c r="H111" s="21" t="s">
        <v>52</v>
      </c>
      <c r="I111" s="21">
        <v>-8.9957530000000006</v>
      </c>
      <c r="J111" s="21">
        <f t="shared" si="0"/>
        <v>1.0411751157407408E-4</v>
      </c>
    </row>
    <row r="112" spans="2:10">
      <c r="B112" t="s">
        <v>53</v>
      </c>
      <c r="C112">
        <v>-10.0184</v>
      </c>
      <c r="D112">
        <f t="shared" si="1"/>
        <v>1.159537037037037E-4</v>
      </c>
      <c r="H112" s="21" t="s">
        <v>53</v>
      </c>
      <c r="I112" s="21">
        <v>-8.4092210000000005</v>
      </c>
      <c r="J112" s="21">
        <f t="shared" si="0"/>
        <v>9.7328946759259261E-5</v>
      </c>
    </row>
    <row r="113" spans="2:10">
      <c r="B113" t="s">
        <v>54</v>
      </c>
      <c r="C113">
        <v>-7980.2290000000003</v>
      </c>
      <c r="D113">
        <f t="shared" si="1"/>
        <v>9.2363761574074082E-2</v>
      </c>
      <c r="H113" s="21" t="s">
        <v>54</v>
      </c>
      <c r="I113" s="21">
        <v>-6698.424</v>
      </c>
      <c r="J113" s="21">
        <f t="shared" si="0"/>
        <v>7.7528055555555558E-2</v>
      </c>
    </row>
    <row r="114" spans="2:10">
      <c r="B114" t="s">
        <v>55</v>
      </c>
      <c r="C114">
        <v>-26757.99</v>
      </c>
      <c r="D114">
        <f t="shared" si="1"/>
        <v>0.30969895833333333</v>
      </c>
      <c r="H114" s="21" t="s">
        <v>55</v>
      </c>
      <c r="I114" s="21">
        <v>-22460.05</v>
      </c>
      <c r="J114" s="21">
        <f t="shared" si="0"/>
        <v>0.25995428240740742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H127"/>
  <sheetViews>
    <sheetView workbookViewId="0">
      <selection activeCell="F1" sqref="F1"/>
    </sheetView>
  </sheetViews>
  <sheetFormatPr defaultRowHeight="15"/>
  <cols>
    <col min="4" max="4" width="15.7109375" customWidth="1"/>
  </cols>
  <sheetData>
    <row r="1" spans="1:7">
      <c r="A1" s="3">
        <f>COUNT(B3:B36)</f>
        <v>17</v>
      </c>
      <c r="B1" s="3">
        <v>0</v>
      </c>
      <c r="C1" s="3"/>
      <c r="D1" t="s">
        <v>73</v>
      </c>
      <c r="F1">
        <f>'Conversions2007-2008'!L8</f>
        <v>3870.27</v>
      </c>
    </row>
    <row r="2" spans="1:7">
      <c r="A2" s="3">
        <f>A1</f>
        <v>17</v>
      </c>
      <c r="B2" s="3">
        <v>0</v>
      </c>
      <c r="C2" s="3"/>
      <c r="E2">
        <v>2007</v>
      </c>
      <c r="F2">
        <f>(SUM('ConversionWells2005-2008'!D3:D7)/0.85)-SUM('ConversionWells2005-2008'!D3:D7)</f>
        <v>81453.780021741753</v>
      </c>
      <c r="G2">
        <f>F2*365/43560</f>
        <v>682.52134315738613</v>
      </c>
    </row>
    <row r="3" spans="1:7">
      <c r="A3" s="3">
        <v>1</v>
      </c>
      <c r="B3" s="3">
        <v>79</v>
      </c>
      <c r="C3" s="3">
        <v>44</v>
      </c>
      <c r="D3">
        <f t="shared" ref="D3:D19" si="0">$F$2/$A$2</f>
        <v>4791.3988248083388</v>
      </c>
    </row>
    <row r="4" spans="1:7">
      <c r="A4" s="3">
        <v>1</v>
      </c>
      <c r="B4" s="3">
        <v>79</v>
      </c>
      <c r="C4" s="3">
        <v>46</v>
      </c>
      <c r="D4" s="21">
        <f t="shared" si="0"/>
        <v>4791.3988248083388</v>
      </c>
    </row>
    <row r="5" spans="1:7">
      <c r="A5" s="3">
        <v>1</v>
      </c>
      <c r="B5" s="3">
        <v>79</v>
      </c>
      <c r="C5" s="3">
        <v>47</v>
      </c>
      <c r="D5" s="21">
        <f t="shared" si="0"/>
        <v>4791.3988248083388</v>
      </c>
    </row>
    <row r="6" spans="1:7">
      <c r="A6" s="3">
        <v>1</v>
      </c>
      <c r="B6" s="3">
        <v>79</v>
      </c>
      <c r="C6" s="3">
        <v>48</v>
      </c>
      <c r="D6" s="21">
        <f t="shared" si="0"/>
        <v>4791.3988248083388</v>
      </c>
    </row>
    <row r="7" spans="1:7">
      <c r="A7" s="3">
        <v>1</v>
      </c>
      <c r="B7" s="3">
        <v>79</v>
      </c>
      <c r="C7" s="3">
        <v>49</v>
      </c>
      <c r="D7" s="21">
        <f t="shared" si="0"/>
        <v>4791.3988248083388</v>
      </c>
    </row>
    <row r="8" spans="1:7">
      <c r="A8" s="3">
        <v>1</v>
      </c>
      <c r="B8" s="3">
        <v>76</v>
      </c>
      <c r="C8" s="3">
        <v>49</v>
      </c>
      <c r="D8" s="21">
        <f t="shared" si="0"/>
        <v>4791.3988248083388</v>
      </c>
    </row>
    <row r="9" spans="1:7">
      <c r="A9" s="3">
        <v>1</v>
      </c>
      <c r="B9" s="3">
        <v>77</v>
      </c>
      <c r="C9" s="3">
        <v>48</v>
      </c>
      <c r="D9" s="21">
        <f t="shared" si="0"/>
        <v>4791.3988248083388</v>
      </c>
    </row>
    <row r="10" spans="1:7">
      <c r="A10" s="3">
        <v>1</v>
      </c>
      <c r="B10" s="3">
        <v>77</v>
      </c>
      <c r="C10" s="3">
        <v>49</v>
      </c>
      <c r="D10" s="21">
        <f t="shared" si="0"/>
        <v>4791.3988248083388</v>
      </c>
    </row>
    <row r="11" spans="1:7">
      <c r="A11" s="3">
        <v>1</v>
      </c>
      <c r="B11" s="3">
        <v>77</v>
      </c>
      <c r="C11" s="3">
        <v>50</v>
      </c>
      <c r="D11" s="21">
        <f t="shared" si="0"/>
        <v>4791.3988248083388</v>
      </c>
    </row>
    <row r="12" spans="1:7">
      <c r="A12" s="3">
        <v>1</v>
      </c>
      <c r="B12" s="3">
        <v>78</v>
      </c>
      <c r="C12" s="3">
        <v>48</v>
      </c>
      <c r="D12" s="21">
        <f t="shared" si="0"/>
        <v>4791.3988248083388</v>
      </c>
    </row>
    <row r="13" spans="1:7">
      <c r="A13" s="3">
        <v>1</v>
      </c>
      <c r="B13" s="3">
        <v>78</v>
      </c>
      <c r="C13" s="3">
        <v>49</v>
      </c>
      <c r="D13" s="21">
        <f t="shared" si="0"/>
        <v>4791.3988248083388</v>
      </c>
    </row>
    <row r="14" spans="1:7">
      <c r="A14" s="3">
        <v>1</v>
      </c>
      <c r="B14" s="3">
        <v>80</v>
      </c>
      <c r="C14" s="3">
        <v>43</v>
      </c>
      <c r="D14" s="21">
        <f t="shared" si="0"/>
        <v>4791.3988248083388</v>
      </c>
    </row>
    <row r="15" spans="1:7">
      <c r="A15" s="3">
        <v>1</v>
      </c>
      <c r="B15" s="3">
        <v>80</v>
      </c>
      <c r="C15" s="3">
        <v>44</v>
      </c>
      <c r="D15" s="21">
        <f t="shared" si="0"/>
        <v>4791.3988248083388</v>
      </c>
    </row>
    <row r="16" spans="1:7">
      <c r="A16" s="3">
        <v>1</v>
      </c>
      <c r="B16" s="3">
        <v>80</v>
      </c>
      <c r="C16" s="3">
        <v>45</v>
      </c>
      <c r="D16" s="21">
        <f t="shared" si="0"/>
        <v>4791.3988248083388</v>
      </c>
    </row>
    <row r="17" spans="1:7">
      <c r="A17" s="3">
        <v>1</v>
      </c>
      <c r="B17" s="3">
        <v>80</v>
      </c>
      <c r="C17" s="3">
        <v>46</v>
      </c>
      <c r="D17" s="21">
        <f t="shared" si="0"/>
        <v>4791.3988248083388</v>
      </c>
    </row>
    <row r="18" spans="1:7">
      <c r="A18" s="3">
        <v>1</v>
      </c>
      <c r="B18" s="3">
        <v>80</v>
      </c>
      <c r="C18" s="3">
        <v>47</v>
      </c>
      <c r="D18" s="21">
        <f t="shared" si="0"/>
        <v>4791.3988248083388</v>
      </c>
    </row>
    <row r="19" spans="1:7">
      <c r="A19" s="3">
        <v>1</v>
      </c>
      <c r="B19" s="3">
        <v>80</v>
      </c>
      <c r="C19" s="3">
        <v>48</v>
      </c>
      <c r="D19" s="21">
        <f t="shared" si="0"/>
        <v>4791.3988248083388</v>
      </c>
    </row>
    <row r="20" spans="1:7">
      <c r="A20" s="3"/>
      <c r="B20" s="3"/>
      <c r="C20" s="3"/>
      <c r="D20" s="21"/>
      <c r="E20" s="21"/>
      <c r="G20" s="21"/>
    </row>
    <row r="21" spans="1:7">
      <c r="A21" s="3"/>
      <c r="B21" s="3"/>
      <c r="C21" s="3"/>
      <c r="D21" s="21"/>
      <c r="E21" s="21"/>
    </row>
    <row r="22" spans="1:7">
      <c r="A22" s="3"/>
      <c r="B22" s="3"/>
      <c r="C22" s="3"/>
      <c r="D22" s="21"/>
      <c r="E22" s="21"/>
    </row>
    <row r="23" spans="1:7">
      <c r="A23" s="3"/>
      <c r="B23" s="3"/>
      <c r="C23" s="3"/>
      <c r="D23" s="21"/>
      <c r="E23" s="21"/>
    </row>
    <row r="24" spans="1:7">
      <c r="A24" s="3"/>
      <c r="B24" s="3"/>
      <c r="C24" s="3"/>
      <c r="D24" s="21"/>
      <c r="E24" s="21"/>
    </row>
    <row r="25" spans="1:7">
      <c r="A25" s="3"/>
      <c r="B25" s="3"/>
      <c r="C25" s="3"/>
      <c r="D25" s="21"/>
      <c r="E25" s="21"/>
    </row>
    <row r="26" spans="1:7">
      <c r="A26" s="3"/>
      <c r="B26" s="3"/>
      <c r="C26" s="3"/>
      <c r="D26" s="21"/>
      <c r="E26" s="21"/>
    </row>
    <row r="27" spans="1:7">
      <c r="A27" s="3"/>
      <c r="B27" s="3"/>
      <c r="C27" s="3"/>
      <c r="D27" s="21"/>
      <c r="E27" s="21"/>
    </row>
    <row r="28" spans="1:7">
      <c r="A28" s="3"/>
      <c r="B28" s="3"/>
      <c r="C28" s="3"/>
      <c r="D28" s="21"/>
      <c r="E28" s="21"/>
    </row>
    <row r="29" spans="1:7">
      <c r="A29" s="3"/>
      <c r="B29" s="3"/>
      <c r="C29" s="3"/>
      <c r="D29" s="21"/>
      <c r="E29" s="21"/>
    </row>
    <row r="30" spans="1:7">
      <c r="A30" s="3"/>
      <c r="B30" s="3"/>
      <c r="C30" s="3"/>
      <c r="D30" s="21"/>
      <c r="E30" s="21"/>
    </row>
    <row r="31" spans="1:7">
      <c r="A31" s="3"/>
      <c r="B31" s="3"/>
      <c r="C31" s="3"/>
      <c r="D31" s="21"/>
      <c r="E31" s="21"/>
    </row>
    <row r="32" spans="1:7">
      <c r="A32" s="3"/>
      <c r="B32" s="3"/>
      <c r="C32" s="3"/>
      <c r="D32" s="21"/>
      <c r="E32" s="21"/>
    </row>
    <row r="33" spans="1:7">
      <c r="A33" s="3"/>
      <c r="B33" s="3"/>
      <c r="C33" s="3"/>
      <c r="D33" s="21"/>
      <c r="E33" s="21"/>
    </row>
    <row r="34" spans="1:7">
      <c r="A34" s="3"/>
      <c r="B34" s="3"/>
      <c r="C34" s="3"/>
      <c r="D34" s="21"/>
      <c r="E34" s="21"/>
    </row>
    <row r="35" spans="1:7">
      <c r="A35" s="3"/>
      <c r="B35" s="3"/>
      <c r="C35" s="3"/>
      <c r="D35" s="21"/>
      <c r="E35" s="21"/>
    </row>
    <row r="36" spans="1:7">
      <c r="A36" s="3"/>
      <c r="B36" s="3"/>
      <c r="C36" s="3"/>
      <c r="D36" s="21"/>
      <c r="E36" s="21"/>
    </row>
    <row r="37" spans="1:7">
      <c r="A37" s="3"/>
      <c r="B37" s="3"/>
      <c r="C37" s="3"/>
      <c r="D37" s="21"/>
      <c r="E37" s="21"/>
    </row>
    <row r="38" spans="1:7">
      <c r="A38" s="3"/>
      <c r="B38" s="3"/>
      <c r="C38" s="3"/>
      <c r="D38" s="21"/>
      <c r="E38" s="21"/>
      <c r="F38" s="21"/>
      <c r="G38" s="21"/>
    </row>
    <row r="39" spans="1:7">
      <c r="A39" s="3"/>
      <c r="B39" s="3"/>
      <c r="C39" s="3"/>
      <c r="E39" s="21"/>
    </row>
    <row r="40" spans="1:7">
      <c r="A40" s="3"/>
      <c r="B40" s="3"/>
      <c r="C40" s="3"/>
      <c r="D40" s="21"/>
      <c r="E40" s="21"/>
    </row>
    <row r="41" spans="1:7">
      <c r="A41" s="3"/>
      <c r="B41" s="3"/>
      <c r="C41" s="3"/>
      <c r="D41" s="21"/>
      <c r="E41" s="21"/>
    </row>
    <row r="42" spans="1:7">
      <c r="A42" s="3"/>
      <c r="B42" s="3"/>
      <c r="C42" s="3"/>
      <c r="D42" s="21"/>
      <c r="E42" s="21"/>
    </row>
    <row r="43" spans="1:7">
      <c r="A43" s="3"/>
      <c r="B43" s="3"/>
      <c r="C43" s="3"/>
      <c r="D43" s="21"/>
      <c r="E43" s="21"/>
    </row>
    <row r="44" spans="1:7">
      <c r="A44" s="3"/>
      <c r="B44" s="3"/>
      <c r="C44" s="3"/>
      <c r="D44" s="21"/>
      <c r="E44" s="21"/>
    </row>
    <row r="45" spans="1:7">
      <c r="A45" s="3"/>
      <c r="B45" s="3"/>
      <c r="C45" s="3"/>
      <c r="D45" s="21"/>
      <c r="E45" s="21"/>
    </row>
    <row r="46" spans="1:7">
      <c r="A46" s="3"/>
      <c r="B46" s="3"/>
      <c r="C46" s="3"/>
      <c r="D46" s="21"/>
      <c r="E46" s="21"/>
    </row>
    <row r="47" spans="1:7">
      <c r="A47" s="3"/>
      <c r="B47" s="3"/>
      <c r="C47" s="3"/>
      <c r="D47" s="21"/>
      <c r="E47" s="21"/>
    </row>
    <row r="48" spans="1:7">
      <c r="A48" s="3"/>
      <c r="B48" s="3"/>
      <c r="C48" s="3"/>
      <c r="D48" s="21"/>
      <c r="E48" s="21"/>
    </row>
    <row r="49" spans="1:7">
      <c r="A49" s="3"/>
      <c r="B49" s="3"/>
      <c r="C49" s="3"/>
      <c r="D49" s="21"/>
      <c r="E49" s="21"/>
    </row>
    <row r="50" spans="1:7">
      <c r="A50" s="3"/>
      <c r="B50" s="3"/>
      <c r="C50" s="3"/>
      <c r="D50" s="21"/>
      <c r="E50" s="21"/>
    </row>
    <row r="51" spans="1:7">
      <c r="A51" s="3"/>
      <c r="B51" s="3"/>
      <c r="C51" s="3"/>
      <c r="D51" s="21"/>
      <c r="E51" s="21"/>
    </row>
    <row r="52" spans="1:7">
      <c r="A52" s="3"/>
      <c r="B52" s="3"/>
      <c r="C52" s="3"/>
      <c r="D52" s="21"/>
      <c r="E52" s="21"/>
    </row>
    <row r="53" spans="1:7">
      <c r="A53" s="3"/>
      <c r="B53" s="3"/>
      <c r="C53" s="3"/>
      <c r="D53" s="21"/>
      <c r="E53" s="21"/>
    </row>
    <row r="54" spans="1:7">
      <c r="A54" s="3"/>
      <c r="B54" s="3"/>
      <c r="C54" s="3"/>
      <c r="D54" s="21"/>
      <c r="E54" s="21"/>
    </row>
    <row r="55" spans="1:7">
      <c r="A55" s="3"/>
      <c r="B55" s="3"/>
      <c r="C55" s="3"/>
      <c r="D55" s="21"/>
      <c r="E55" s="21"/>
    </row>
    <row r="56" spans="1:7">
      <c r="A56" s="3"/>
      <c r="B56" s="3"/>
      <c r="C56" s="3"/>
      <c r="D56" s="21"/>
      <c r="E56" s="21"/>
      <c r="G56" s="21"/>
    </row>
    <row r="57" spans="1:7">
      <c r="A57" s="3"/>
      <c r="B57" s="3"/>
      <c r="C57" s="3"/>
      <c r="D57" s="21"/>
      <c r="E57" s="21"/>
    </row>
    <row r="58" spans="1:7">
      <c r="A58" s="3"/>
      <c r="B58" s="3"/>
      <c r="C58" s="3"/>
      <c r="D58" s="21"/>
      <c r="E58" s="21"/>
    </row>
    <row r="59" spans="1:7">
      <c r="A59" s="3"/>
      <c r="B59" s="3"/>
      <c r="C59" s="3"/>
      <c r="D59" s="21"/>
      <c r="E59" s="21"/>
    </row>
    <row r="60" spans="1:7">
      <c r="A60" s="3"/>
      <c r="B60" s="3"/>
      <c r="C60" s="3"/>
      <c r="D60" s="21"/>
      <c r="E60" s="21"/>
    </row>
    <row r="61" spans="1:7">
      <c r="A61" s="3"/>
      <c r="B61" s="3"/>
      <c r="C61" s="3"/>
      <c r="D61" s="21"/>
      <c r="E61" s="21"/>
    </row>
    <row r="62" spans="1:7">
      <c r="A62" s="3"/>
      <c r="B62" s="3"/>
      <c r="C62" s="3"/>
      <c r="D62" s="21"/>
      <c r="E62" s="21"/>
    </row>
    <row r="63" spans="1:7">
      <c r="A63" s="3"/>
      <c r="B63" s="3"/>
      <c r="C63" s="3"/>
      <c r="D63" s="21"/>
      <c r="E63" s="21"/>
    </row>
    <row r="64" spans="1:7">
      <c r="A64" s="3"/>
      <c r="B64" s="3"/>
      <c r="C64" s="3"/>
      <c r="D64" s="21"/>
      <c r="E64" s="21"/>
    </row>
    <row r="65" spans="1:8">
      <c r="A65" s="3"/>
      <c r="B65" s="3"/>
      <c r="C65" s="3"/>
      <c r="D65" s="21"/>
      <c r="E65" s="21"/>
    </row>
    <row r="66" spans="1:8">
      <c r="A66" s="3"/>
      <c r="B66" s="3"/>
      <c r="C66" s="3"/>
      <c r="D66" s="21"/>
      <c r="E66" s="21"/>
    </row>
    <row r="67" spans="1:8">
      <c r="A67" s="3"/>
      <c r="B67" s="3"/>
      <c r="C67" s="3"/>
      <c r="D67" s="21"/>
      <c r="E67" s="21"/>
    </row>
    <row r="68" spans="1:8">
      <c r="A68" s="3"/>
      <c r="B68" s="3"/>
      <c r="C68" s="3"/>
      <c r="D68" s="21"/>
      <c r="E68" s="21"/>
    </row>
    <row r="69" spans="1:8">
      <c r="A69" s="3"/>
      <c r="B69" s="3"/>
      <c r="C69" s="3"/>
      <c r="D69" s="21"/>
      <c r="E69" s="21"/>
    </row>
    <row r="70" spans="1:8">
      <c r="A70" s="3"/>
      <c r="B70" s="3"/>
      <c r="C70" s="3"/>
      <c r="D70" s="21"/>
      <c r="E70" s="21"/>
    </row>
    <row r="71" spans="1:8">
      <c r="A71" s="3"/>
      <c r="B71" s="3"/>
      <c r="C71" s="3"/>
      <c r="D71" s="21"/>
      <c r="E71" s="21"/>
    </row>
    <row r="72" spans="1:8">
      <c r="A72" s="3"/>
      <c r="B72" s="3"/>
      <c r="C72" s="3"/>
      <c r="D72" s="21"/>
      <c r="E72" s="21"/>
    </row>
    <row r="73" spans="1:8">
      <c r="A73" s="3"/>
      <c r="B73" s="3"/>
      <c r="C73" s="3"/>
      <c r="D73" s="21"/>
      <c r="E73" s="21"/>
    </row>
    <row r="74" spans="1:8">
      <c r="A74" s="3"/>
      <c r="B74" s="3"/>
      <c r="C74" s="3"/>
      <c r="D74" s="21"/>
      <c r="E74" s="21"/>
      <c r="G74" s="21"/>
      <c r="H74" s="21"/>
    </row>
    <row r="75" spans="1:8">
      <c r="A75" s="3"/>
      <c r="B75" s="3"/>
      <c r="C75" s="3"/>
      <c r="D75" s="21"/>
      <c r="E75" s="21"/>
    </row>
    <row r="76" spans="1:8">
      <c r="A76" s="3"/>
      <c r="B76" s="3"/>
      <c r="C76" s="3"/>
      <c r="D76" s="21"/>
      <c r="E76" s="21"/>
    </row>
    <row r="77" spans="1:8">
      <c r="A77" s="3"/>
      <c r="B77" s="3"/>
      <c r="C77" s="3"/>
      <c r="D77" s="21"/>
      <c r="E77" s="21"/>
    </row>
    <row r="78" spans="1:8">
      <c r="A78" s="3"/>
      <c r="B78" s="3"/>
      <c r="C78" s="3"/>
      <c r="D78" s="21"/>
      <c r="E78" s="21"/>
    </row>
    <row r="79" spans="1:8">
      <c r="A79" s="3"/>
      <c r="B79" s="3"/>
      <c r="C79" s="3"/>
      <c r="D79" s="21"/>
      <c r="E79" s="21"/>
    </row>
    <row r="80" spans="1:8">
      <c r="A80" s="3"/>
      <c r="B80" s="3"/>
      <c r="C80" s="3"/>
      <c r="D80" s="21"/>
      <c r="E80" s="21"/>
    </row>
    <row r="81" spans="1:7">
      <c r="A81" s="3"/>
      <c r="B81" s="3"/>
      <c r="C81" s="3"/>
      <c r="D81" s="21"/>
      <c r="E81" s="21"/>
    </row>
    <row r="82" spans="1:7">
      <c r="A82" s="3"/>
      <c r="B82" s="3"/>
      <c r="C82" s="3"/>
      <c r="D82" s="21"/>
      <c r="E82" s="21"/>
    </row>
    <row r="83" spans="1:7">
      <c r="A83" s="3"/>
      <c r="B83" s="3"/>
      <c r="C83" s="3"/>
      <c r="D83" s="21"/>
      <c r="E83" s="21"/>
    </row>
    <row r="84" spans="1:7">
      <c r="A84" s="3"/>
      <c r="B84" s="3"/>
      <c r="C84" s="3"/>
      <c r="D84" s="21"/>
      <c r="E84" s="21"/>
    </row>
    <row r="85" spans="1:7">
      <c r="A85" s="3"/>
      <c r="B85" s="3"/>
      <c r="C85" s="3"/>
      <c r="D85" s="21"/>
      <c r="E85" s="21"/>
    </row>
    <row r="86" spans="1:7">
      <c r="A86" s="3"/>
      <c r="B86" s="3"/>
      <c r="C86" s="3"/>
      <c r="D86" s="21"/>
      <c r="E86" s="21"/>
    </row>
    <row r="87" spans="1:7">
      <c r="A87" s="3"/>
      <c r="B87" s="3"/>
      <c r="C87" s="3"/>
      <c r="D87" s="21"/>
      <c r="E87" s="21"/>
    </row>
    <row r="88" spans="1:7">
      <c r="A88" s="3"/>
      <c r="B88" s="3"/>
      <c r="C88" s="3"/>
      <c r="D88" s="21"/>
      <c r="E88" s="21"/>
    </row>
    <row r="89" spans="1:7">
      <c r="A89" s="3"/>
      <c r="B89" s="3"/>
      <c r="C89" s="3"/>
      <c r="D89" s="21"/>
      <c r="E89" s="21"/>
    </row>
    <row r="90" spans="1:7">
      <c r="A90" s="3"/>
      <c r="B90" s="3"/>
      <c r="C90" s="3"/>
      <c r="D90" s="21"/>
      <c r="E90" s="21"/>
    </row>
    <row r="91" spans="1:7">
      <c r="A91" s="3"/>
      <c r="B91" s="3"/>
      <c r="C91" s="3"/>
      <c r="D91" s="21"/>
      <c r="E91" s="21"/>
    </row>
    <row r="92" spans="1:7">
      <c r="A92" s="3"/>
      <c r="B92" s="3"/>
      <c r="C92" s="3"/>
      <c r="D92" s="21"/>
      <c r="E92" s="21"/>
      <c r="G92" s="21"/>
    </row>
    <row r="93" spans="1:7">
      <c r="A93" s="3"/>
      <c r="B93" s="3"/>
      <c r="C93" s="3"/>
      <c r="D93" s="21"/>
      <c r="E93" s="21"/>
    </row>
    <row r="94" spans="1:7">
      <c r="A94" s="3"/>
      <c r="B94" s="3"/>
      <c r="C94" s="3"/>
      <c r="D94" s="21"/>
      <c r="E94" s="21"/>
    </row>
    <row r="95" spans="1:7">
      <c r="A95" s="3"/>
      <c r="B95" s="3"/>
      <c r="C95" s="3"/>
      <c r="D95" s="21"/>
      <c r="E95" s="21"/>
    </row>
    <row r="96" spans="1:7">
      <c r="A96" s="3"/>
      <c r="B96" s="3"/>
      <c r="C96" s="3"/>
      <c r="D96" s="21"/>
      <c r="E96" s="21"/>
    </row>
    <row r="97" spans="1:7">
      <c r="A97" s="3"/>
      <c r="B97" s="3"/>
      <c r="C97" s="3"/>
      <c r="D97" s="21"/>
      <c r="E97" s="21"/>
    </row>
    <row r="98" spans="1:7">
      <c r="A98" s="3"/>
      <c r="B98" s="3"/>
      <c r="C98" s="3"/>
      <c r="D98" s="21"/>
      <c r="E98" s="21"/>
    </row>
    <row r="99" spans="1:7">
      <c r="A99" s="3"/>
      <c r="B99" s="3"/>
      <c r="C99" s="3"/>
      <c r="D99" s="21"/>
      <c r="E99" s="21"/>
    </row>
    <row r="100" spans="1:7">
      <c r="A100" s="3"/>
      <c r="B100" s="3"/>
      <c r="C100" s="3"/>
      <c r="D100" s="21"/>
      <c r="E100" s="21"/>
    </row>
    <row r="101" spans="1:7">
      <c r="A101" s="3"/>
      <c r="B101" s="3"/>
      <c r="C101" s="3"/>
      <c r="D101" s="21"/>
      <c r="E101" s="21"/>
    </row>
    <row r="102" spans="1:7">
      <c r="A102" s="3"/>
      <c r="B102" s="3"/>
      <c r="C102" s="3"/>
      <c r="D102" s="21"/>
      <c r="E102" s="21"/>
    </row>
    <row r="103" spans="1:7">
      <c r="A103" s="3"/>
      <c r="B103" s="3"/>
      <c r="C103" s="3"/>
      <c r="D103" s="21"/>
      <c r="E103" s="21"/>
    </row>
    <row r="104" spans="1:7">
      <c r="A104" s="3"/>
      <c r="B104" s="3"/>
      <c r="C104" s="3"/>
      <c r="D104" s="21"/>
      <c r="E104" s="21"/>
    </row>
    <row r="105" spans="1:7">
      <c r="A105" s="3"/>
      <c r="B105" s="3"/>
      <c r="C105" s="3"/>
      <c r="D105" s="21"/>
      <c r="E105" s="21"/>
    </row>
    <row r="106" spans="1:7">
      <c r="A106" s="3"/>
      <c r="B106" s="3"/>
      <c r="C106" s="3"/>
      <c r="D106" s="21"/>
      <c r="E106" s="21"/>
    </row>
    <row r="107" spans="1:7">
      <c r="A107" s="3"/>
      <c r="B107" s="3"/>
      <c r="C107" s="3"/>
      <c r="D107" s="21"/>
      <c r="E107" s="21"/>
    </row>
    <row r="108" spans="1:7">
      <c r="A108" s="3"/>
      <c r="B108" s="3"/>
      <c r="C108" s="3"/>
      <c r="D108" s="21"/>
      <c r="E108" s="21"/>
    </row>
    <row r="109" spans="1:7">
      <c r="A109" s="3"/>
      <c r="B109" s="3"/>
      <c r="C109" s="3"/>
      <c r="D109" s="21"/>
      <c r="E109" s="21"/>
    </row>
    <row r="110" spans="1:7">
      <c r="A110" s="3"/>
      <c r="B110" s="3"/>
      <c r="C110" s="3"/>
      <c r="D110" s="21"/>
      <c r="E110" s="21"/>
      <c r="G110" s="21"/>
    </row>
    <row r="111" spans="1:7">
      <c r="A111" s="3"/>
      <c r="B111" s="3"/>
      <c r="C111" s="3"/>
      <c r="D111" s="21"/>
      <c r="E111" s="21"/>
    </row>
    <row r="112" spans="1:7">
      <c r="A112" s="3"/>
      <c r="B112" s="3"/>
      <c r="C112" s="3"/>
      <c r="D112" s="21"/>
      <c r="E112" s="21"/>
    </row>
    <row r="113" spans="1:5">
      <c r="A113" s="3"/>
      <c r="B113" s="3"/>
      <c r="C113" s="3"/>
      <c r="D113" s="21"/>
      <c r="E113" s="21"/>
    </row>
    <row r="114" spans="1:5">
      <c r="A114" s="3"/>
      <c r="B114" s="3"/>
      <c r="C114" s="3"/>
      <c r="D114" s="21"/>
      <c r="E114" s="21"/>
    </row>
    <row r="115" spans="1:5">
      <c r="A115" s="3"/>
      <c r="B115" s="3"/>
      <c r="C115" s="3"/>
      <c r="D115" s="21"/>
      <c r="E115" s="21"/>
    </row>
    <row r="116" spans="1:5">
      <c r="A116" s="3"/>
      <c r="B116" s="3"/>
      <c r="C116" s="3"/>
      <c r="D116" s="21"/>
      <c r="E116" s="21"/>
    </row>
    <row r="117" spans="1:5">
      <c r="A117" s="3"/>
      <c r="B117" s="3"/>
      <c r="C117" s="3"/>
      <c r="D117" s="21"/>
      <c r="E117" s="21"/>
    </row>
    <row r="118" spans="1:5">
      <c r="A118" s="3"/>
      <c r="B118" s="3"/>
      <c r="C118" s="3"/>
      <c r="D118" s="21"/>
      <c r="E118" s="21"/>
    </row>
    <row r="119" spans="1:5">
      <c r="A119" s="3"/>
      <c r="B119" s="3"/>
      <c r="C119" s="3"/>
      <c r="D119" s="21"/>
      <c r="E119" s="21"/>
    </row>
    <row r="120" spans="1:5">
      <c r="A120" s="3"/>
      <c r="B120" s="3"/>
      <c r="C120" s="3"/>
      <c r="D120" s="21"/>
      <c r="E120" s="21"/>
    </row>
    <row r="121" spans="1:5">
      <c r="A121" s="3"/>
      <c r="B121" s="3"/>
      <c r="C121" s="3"/>
      <c r="D121" s="21"/>
      <c r="E121" s="21"/>
    </row>
    <row r="122" spans="1:5">
      <c r="A122" s="3"/>
      <c r="B122" s="3"/>
      <c r="C122" s="3"/>
      <c r="D122" s="21"/>
      <c r="E122" s="21"/>
    </row>
    <row r="123" spans="1:5">
      <c r="A123" s="3"/>
      <c r="B123" s="3"/>
      <c r="C123" s="3"/>
      <c r="D123" s="21"/>
      <c r="E123" s="21"/>
    </row>
    <row r="124" spans="1:5">
      <c r="A124" s="3"/>
      <c r="B124" s="3"/>
      <c r="C124" s="3"/>
      <c r="D124" s="21"/>
      <c r="E124" s="21"/>
    </row>
    <row r="125" spans="1:5">
      <c r="A125" s="3"/>
      <c r="B125" s="3"/>
      <c r="C125" s="3"/>
      <c r="D125" s="21"/>
      <c r="E125" s="21"/>
    </row>
    <row r="126" spans="1:5">
      <c r="A126" s="3"/>
      <c r="B126" s="3"/>
      <c r="C126" s="3"/>
      <c r="D126" s="21"/>
      <c r="E126" s="21"/>
    </row>
    <row r="127" spans="1:5">
      <c r="A127" s="3"/>
      <c r="B127" s="3"/>
      <c r="C127" s="3"/>
      <c r="D127" s="21"/>
      <c r="E127" s="2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G127"/>
  <sheetViews>
    <sheetView workbookViewId="0"/>
  </sheetViews>
  <sheetFormatPr defaultRowHeight="15"/>
  <cols>
    <col min="1" max="3" width="9.140625" style="21"/>
    <col min="4" max="4" width="15.7109375" style="21" customWidth="1"/>
    <col min="5" max="16384" width="9.140625" style="21"/>
  </cols>
  <sheetData>
    <row r="1" spans="1:7">
      <c r="A1" s="3">
        <f>COUNT(B3:B36)</f>
        <v>17</v>
      </c>
      <c r="B1" s="3">
        <v>0</v>
      </c>
      <c r="C1" s="3"/>
      <c r="D1" s="21" t="s">
        <v>73</v>
      </c>
    </row>
    <row r="2" spans="1:7">
      <c r="A2" s="3">
        <f>A1</f>
        <v>17</v>
      </c>
      <c r="B2" s="3">
        <v>0</v>
      </c>
      <c r="C2" s="3"/>
      <c r="E2" s="21">
        <v>2007</v>
      </c>
      <c r="F2" s="21">
        <f>(SUM(ConvAv09_13!D3:D7)/0.85)-SUM(ConvAv09_13!D3:D7)</f>
        <v>68370.596615632589</v>
      </c>
      <c r="G2" s="21">
        <f>F2*365/43560</f>
        <v>572.89411764705915</v>
      </c>
    </row>
    <row r="3" spans="1:7">
      <c r="A3" s="3">
        <v>1</v>
      </c>
      <c r="B3" s="3">
        <v>79</v>
      </c>
      <c r="C3" s="3">
        <v>44</v>
      </c>
      <c r="D3" s="21">
        <f t="shared" ref="D3:D19" si="0">$F$2/$A$2</f>
        <v>4021.7998009195639</v>
      </c>
    </row>
    <row r="4" spans="1:7">
      <c r="A4" s="3">
        <v>1</v>
      </c>
      <c r="B4" s="3">
        <v>79</v>
      </c>
      <c r="C4" s="3">
        <v>46</v>
      </c>
      <c r="D4" s="21">
        <f t="shared" si="0"/>
        <v>4021.7998009195639</v>
      </c>
    </row>
    <row r="5" spans="1:7">
      <c r="A5" s="3">
        <v>1</v>
      </c>
      <c r="B5" s="3">
        <v>79</v>
      </c>
      <c r="C5" s="3">
        <v>47</v>
      </c>
      <c r="D5" s="21">
        <f t="shared" si="0"/>
        <v>4021.7998009195639</v>
      </c>
    </row>
    <row r="6" spans="1:7">
      <c r="A6" s="3">
        <v>1</v>
      </c>
      <c r="B6" s="3">
        <v>79</v>
      </c>
      <c r="C6" s="3">
        <v>48</v>
      </c>
      <c r="D6" s="21">
        <f t="shared" si="0"/>
        <v>4021.7998009195639</v>
      </c>
    </row>
    <row r="7" spans="1:7">
      <c r="A7" s="3">
        <v>1</v>
      </c>
      <c r="B7" s="3">
        <v>79</v>
      </c>
      <c r="C7" s="3">
        <v>49</v>
      </c>
      <c r="D7" s="21">
        <f t="shared" si="0"/>
        <v>4021.7998009195639</v>
      </c>
    </row>
    <row r="8" spans="1:7">
      <c r="A8" s="3">
        <v>1</v>
      </c>
      <c r="B8" s="3">
        <v>76</v>
      </c>
      <c r="C8" s="3">
        <v>49</v>
      </c>
      <c r="D8" s="21">
        <f t="shared" si="0"/>
        <v>4021.7998009195639</v>
      </c>
    </row>
    <row r="9" spans="1:7">
      <c r="A9" s="3">
        <v>1</v>
      </c>
      <c r="B9" s="3">
        <v>77</v>
      </c>
      <c r="C9" s="3">
        <v>48</v>
      </c>
      <c r="D9" s="21">
        <f t="shared" si="0"/>
        <v>4021.7998009195639</v>
      </c>
    </row>
    <row r="10" spans="1:7">
      <c r="A10" s="3">
        <v>1</v>
      </c>
      <c r="B10" s="3">
        <v>77</v>
      </c>
      <c r="C10" s="3">
        <v>49</v>
      </c>
      <c r="D10" s="21">
        <f t="shared" si="0"/>
        <v>4021.7998009195639</v>
      </c>
    </row>
    <row r="11" spans="1:7">
      <c r="A11" s="3">
        <v>1</v>
      </c>
      <c r="B11" s="3">
        <v>77</v>
      </c>
      <c r="C11" s="3">
        <v>50</v>
      </c>
      <c r="D11" s="21">
        <f t="shared" si="0"/>
        <v>4021.7998009195639</v>
      </c>
    </row>
    <row r="12" spans="1:7">
      <c r="A12" s="3">
        <v>1</v>
      </c>
      <c r="B12" s="3">
        <v>78</v>
      </c>
      <c r="C12" s="3">
        <v>48</v>
      </c>
      <c r="D12" s="21">
        <f t="shared" si="0"/>
        <v>4021.7998009195639</v>
      </c>
    </row>
    <row r="13" spans="1:7">
      <c r="A13" s="3">
        <v>1</v>
      </c>
      <c r="B13" s="3">
        <v>78</v>
      </c>
      <c r="C13" s="3">
        <v>49</v>
      </c>
      <c r="D13" s="21">
        <f t="shared" si="0"/>
        <v>4021.7998009195639</v>
      </c>
    </row>
    <row r="14" spans="1:7">
      <c r="A14" s="3">
        <v>1</v>
      </c>
      <c r="B14" s="3">
        <v>80</v>
      </c>
      <c r="C14" s="3">
        <v>43</v>
      </c>
      <c r="D14" s="21">
        <f t="shared" si="0"/>
        <v>4021.7998009195639</v>
      </c>
    </row>
    <row r="15" spans="1:7">
      <c r="A15" s="3">
        <v>1</v>
      </c>
      <c r="B15" s="3">
        <v>80</v>
      </c>
      <c r="C15" s="3">
        <v>44</v>
      </c>
      <c r="D15" s="21">
        <f t="shared" si="0"/>
        <v>4021.7998009195639</v>
      </c>
    </row>
    <row r="16" spans="1:7">
      <c r="A16" s="3">
        <v>1</v>
      </c>
      <c r="B16" s="3">
        <v>80</v>
      </c>
      <c r="C16" s="3">
        <v>45</v>
      </c>
      <c r="D16" s="21">
        <f t="shared" si="0"/>
        <v>4021.7998009195639</v>
      </c>
    </row>
    <row r="17" spans="1:4">
      <c r="A17" s="3">
        <v>1</v>
      </c>
      <c r="B17" s="3">
        <v>80</v>
      </c>
      <c r="C17" s="3">
        <v>46</v>
      </c>
      <c r="D17" s="21">
        <f t="shared" si="0"/>
        <v>4021.7998009195639</v>
      </c>
    </row>
    <row r="18" spans="1:4">
      <c r="A18" s="3">
        <v>1</v>
      </c>
      <c r="B18" s="3">
        <v>80</v>
      </c>
      <c r="C18" s="3">
        <v>47</v>
      </c>
      <c r="D18" s="21">
        <f t="shared" si="0"/>
        <v>4021.7998009195639</v>
      </c>
    </row>
    <row r="19" spans="1:4">
      <c r="A19" s="3">
        <v>1</v>
      </c>
      <c r="B19" s="3">
        <v>80</v>
      </c>
      <c r="C19" s="3">
        <v>48</v>
      </c>
      <c r="D19" s="21">
        <f t="shared" si="0"/>
        <v>4021.7998009195639</v>
      </c>
    </row>
    <row r="20" spans="1:4">
      <c r="A20" s="3"/>
      <c r="B20" s="3"/>
      <c r="C20" s="3"/>
    </row>
    <row r="21" spans="1:4">
      <c r="A21" s="3"/>
      <c r="B21" s="3"/>
      <c r="C21" s="3"/>
    </row>
    <row r="22" spans="1:4">
      <c r="A22" s="3"/>
      <c r="B22" s="3"/>
      <c r="C22" s="3"/>
    </row>
    <row r="23" spans="1:4">
      <c r="A23" s="3"/>
      <c r="B23" s="3"/>
      <c r="C23" s="3"/>
    </row>
    <row r="24" spans="1:4">
      <c r="A24" s="3"/>
      <c r="B24" s="3"/>
      <c r="C24" s="3"/>
    </row>
    <row r="25" spans="1:4">
      <c r="A25" s="3"/>
      <c r="B25" s="3"/>
      <c r="C25" s="3"/>
    </row>
    <row r="26" spans="1:4">
      <c r="A26" s="3"/>
      <c r="B26" s="3"/>
      <c r="C26" s="3"/>
    </row>
    <row r="27" spans="1:4">
      <c r="A27" s="3"/>
      <c r="B27" s="3"/>
      <c r="C27" s="3"/>
    </row>
    <row r="28" spans="1:4">
      <c r="A28" s="3"/>
      <c r="B28" s="3"/>
      <c r="C28" s="3"/>
    </row>
    <row r="29" spans="1:4">
      <c r="A29" s="3"/>
      <c r="B29" s="3"/>
      <c r="C29" s="3"/>
    </row>
    <row r="30" spans="1:4">
      <c r="A30" s="3"/>
      <c r="B30" s="3"/>
      <c r="C30" s="3"/>
    </row>
    <row r="31" spans="1:4">
      <c r="A31" s="3"/>
      <c r="B31" s="3"/>
      <c r="C31" s="3"/>
    </row>
    <row r="32" spans="1:4">
      <c r="A32" s="3"/>
      <c r="B32" s="3"/>
      <c r="C32" s="3"/>
    </row>
    <row r="33" spans="1:3">
      <c r="A33" s="3"/>
      <c r="B33" s="3"/>
      <c r="C33" s="3"/>
    </row>
    <row r="34" spans="1:3">
      <c r="A34" s="3"/>
      <c r="B34" s="3"/>
      <c r="C34" s="3"/>
    </row>
    <row r="35" spans="1:3">
      <c r="A35" s="3"/>
      <c r="B35" s="3"/>
      <c r="C35" s="3"/>
    </row>
    <row r="36" spans="1:3">
      <c r="A36" s="3"/>
      <c r="B36" s="3"/>
      <c r="C36" s="3"/>
    </row>
    <row r="37" spans="1:3">
      <c r="A37" s="3"/>
      <c r="B37" s="3"/>
      <c r="C37" s="3"/>
    </row>
    <row r="38" spans="1:3">
      <c r="A38" s="3"/>
      <c r="B38" s="3"/>
      <c r="C38" s="3"/>
    </row>
    <row r="39" spans="1:3">
      <c r="A39" s="3"/>
      <c r="B39" s="3"/>
      <c r="C39" s="3"/>
    </row>
    <row r="40" spans="1:3">
      <c r="A40" s="3"/>
      <c r="B40" s="3"/>
      <c r="C40" s="3"/>
    </row>
    <row r="41" spans="1:3">
      <c r="A41" s="3"/>
      <c r="B41" s="3"/>
      <c r="C41" s="3"/>
    </row>
    <row r="42" spans="1:3">
      <c r="A42" s="3"/>
      <c r="B42" s="3"/>
      <c r="C42" s="3"/>
    </row>
    <row r="43" spans="1:3">
      <c r="A43" s="3"/>
      <c r="B43" s="3"/>
      <c r="C43" s="3"/>
    </row>
    <row r="44" spans="1:3">
      <c r="A44" s="3"/>
      <c r="B44" s="3"/>
      <c r="C44" s="3"/>
    </row>
    <row r="45" spans="1:3">
      <c r="A45" s="3"/>
      <c r="B45" s="3"/>
      <c r="C45" s="3"/>
    </row>
    <row r="46" spans="1:3">
      <c r="A46" s="3"/>
      <c r="B46" s="3"/>
      <c r="C46" s="3"/>
    </row>
    <row r="47" spans="1:3">
      <c r="A47" s="3"/>
      <c r="B47" s="3"/>
      <c r="C47" s="3"/>
    </row>
    <row r="48" spans="1:3">
      <c r="A48" s="3"/>
      <c r="B48" s="3"/>
      <c r="C48" s="3"/>
    </row>
    <row r="49" spans="1:3">
      <c r="A49" s="3"/>
      <c r="B49" s="3"/>
      <c r="C49" s="3"/>
    </row>
    <row r="50" spans="1:3">
      <c r="A50" s="3"/>
      <c r="B50" s="3"/>
      <c r="C50" s="3"/>
    </row>
    <row r="51" spans="1:3">
      <c r="A51" s="3"/>
      <c r="B51" s="3"/>
      <c r="C51" s="3"/>
    </row>
    <row r="52" spans="1:3">
      <c r="A52" s="3"/>
      <c r="B52" s="3"/>
      <c r="C52" s="3"/>
    </row>
    <row r="53" spans="1:3">
      <c r="A53" s="3"/>
      <c r="B53" s="3"/>
      <c r="C53" s="3"/>
    </row>
    <row r="54" spans="1:3">
      <c r="A54" s="3"/>
      <c r="B54" s="3"/>
      <c r="C54" s="3"/>
    </row>
    <row r="55" spans="1:3">
      <c r="A55" s="3"/>
      <c r="B55" s="3"/>
      <c r="C55" s="3"/>
    </row>
    <row r="56" spans="1:3">
      <c r="A56" s="3"/>
      <c r="B56" s="3"/>
      <c r="C56" s="3"/>
    </row>
    <row r="57" spans="1:3">
      <c r="A57" s="3"/>
      <c r="B57" s="3"/>
      <c r="C57" s="3"/>
    </row>
    <row r="58" spans="1:3">
      <c r="A58" s="3"/>
      <c r="B58" s="3"/>
      <c r="C58" s="3"/>
    </row>
    <row r="59" spans="1:3">
      <c r="A59" s="3"/>
      <c r="B59" s="3"/>
      <c r="C59" s="3"/>
    </row>
    <row r="60" spans="1:3">
      <c r="A60" s="3"/>
      <c r="B60" s="3"/>
      <c r="C60" s="3"/>
    </row>
    <row r="61" spans="1:3">
      <c r="A61" s="3"/>
      <c r="B61" s="3"/>
      <c r="C61" s="3"/>
    </row>
    <row r="62" spans="1:3">
      <c r="A62" s="3"/>
      <c r="B62" s="3"/>
      <c r="C62" s="3"/>
    </row>
    <row r="63" spans="1:3">
      <c r="A63" s="3"/>
      <c r="B63" s="3"/>
      <c r="C63" s="3"/>
    </row>
    <row r="64" spans="1:3">
      <c r="A64" s="3"/>
      <c r="B64" s="3"/>
      <c r="C64" s="3"/>
    </row>
    <row r="65" spans="1:3">
      <c r="A65" s="3"/>
      <c r="B65" s="3"/>
      <c r="C65" s="3"/>
    </row>
    <row r="66" spans="1:3">
      <c r="A66" s="3"/>
      <c r="B66" s="3"/>
      <c r="C66" s="3"/>
    </row>
    <row r="67" spans="1:3">
      <c r="A67" s="3"/>
      <c r="B67" s="3"/>
      <c r="C67" s="3"/>
    </row>
    <row r="68" spans="1:3">
      <c r="A68" s="3"/>
      <c r="B68" s="3"/>
      <c r="C68" s="3"/>
    </row>
    <row r="69" spans="1:3">
      <c r="A69" s="3"/>
      <c r="B69" s="3"/>
      <c r="C69" s="3"/>
    </row>
    <row r="70" spans="1:3">
      <c r="A70" s="3"/>
      <c r="B70" s="3"/>
      <c r="C70" s="3"/>
    </row>
    <row r="71" spans="1:3">
      <c r="A71" s="3"/>
      <c r="B71" s="3"/>
      <c r="C71" s="3"/>
    </row>
    <row r="72" spans="1:3">
      <c r="A72" s="3"/>
      <c r="B72" s="3"/>
      <c r="C72" s="3"/>
    </row>
    <row r="73" spans="1:3">
      <c r="A73" s="3"/>
      <c r="B73" s="3"/>
      <c r="C73" s="3"/>
    </row>
    <row r="74" spans="1:3">
      <c r="A74" s="3"/>
      <c r="B74" s="3"/>
      <c r="C74" s="3"/>
    </row>
    <row r="75" spans="1:3">
      <c r="A75" s="3"/>
      <c r="B75" s="3"/>
      <c r="C75" s="3"/>
    </row>
    <row r="76" spans="1:3">
      <c r="A76" s="3"/>
      <c r="B76" s="3"/>
      <c r="C76" s="3"/>
    </row>
    <row r="77" spans="1:3">
      <c r="A77" s="3"/>
      <c r="B77" s="3"/>
      <c r="C77" s="3"/>
    </row>
    <row r="78" spans="1:3">
      <c r="A78" s="3"/>
      <c r="B78" s="3"/>
      <c r="C78" s="3"/>
    </row>
    <row r="79" spans="1:3">
      <c r="A79" s="3"/>
      <c r="B79" s="3"/>
      <c r="C79" s="3"/>
    </row>
    <row r="80" spans="1:3">
      <c r="A80" s="3"/>
      <c r="B80" s="3"/>
      <c r="C80" s="3"/>
    </row>
    <row r="81" spans="1:3">
      <c r="A81" s="3"/>
      <c r="B81" s="3"/>
      <c r="C81" s="3"/>
    </row>
    <row r="82" spans="1:3">
      <c r="A82" s="3"/>
      <c r="B82" s="3"/>
      <c r="C82" s="3"/>
    </row>
    <row r="83" spans="1:3">
      <c r="A83" s="3"/>
      <c r="B83" s="3"/>
      <c r="C83" s="3"/>
    </row>
    <row r="84" spans="1:3">
      <c r="A84" s="3"/>
      <c r="B84" s="3"/>
      <c r="C84" s="3"/>
    </row>
    <row r="85" spans="1:3">
      <c r="A85" s="3"/>
      <c r="B85" s="3"/>
      <c r="C85" s="3"/>
    </row>
    <row r="86" spans="1:3">
      <c r="A86" s="3"/>
      <c r="B86" s="3"/>
      <c r="C86" s="3"/>
    </row>
    <row r="87" spans="1:3">
      <c r="A87" s="3"/>
      <c r="B87" s="3"/>
      <c r="C87" s="3"/>
    </row>
    <row r="88" spans="1:3">
      <c r="A88" s="3"/>
      <c r="B88" s="3"/>
      <c r="C88" s="3"/>
    </row>
    <row r="89" spans="1:3">
      <c r="A89" s="3"/>
      <c r="B89" s="3"/>
      <c r="C89" s="3"/>
    </row>
    <row r="90" spans="1:3">
      <c r="A90" s="3"/>
      <c r="B90" s="3"/>
      <c r="C90" s="3"/>
    </row>
    <row r="91" spans="1:3">
      <c r="A91" s="3"/>
      <c r="B91" s="3"/>
      <c r="C91" s="3"/>
    </row>
    <row r="92" spans="1:3">
      <c r="A92" s="3"/>
      <c r="B92" s="3"/>
      <c r="C92" s="3"/>
    </row>
    <row r="93" spans="1:3">
      <c r="A93" s="3"/>
      <c r="B93" s="3"/>
      <c r="C93" s="3"/>
    </row>
    <row r="94" spans="1:3">
      <c r="A94" s="3"/>
      <c r="B94" s="3"/>
      <c r="C94" s="3"/>
    </row>
    <row r="95" spans="1:3">
      <c r="A95" s="3"/>
      <c r="B95" s="3"/>
      <c r="C95" s="3"/>
    </row>
    <row r="96" spans="1:3">
      <c r="A96" s="3"/>
      <c r="B96" s="3"/>
      <c r="C96" s="3"/>
    </row>
    <row r="97" spans="1:3">
      <c r="A97" s="3"/>
      <c r="B97" s="3"/>
      <c r="C97" s="3"/>
    </row>
    <row r="98" spans="1:3">
      <c r="A98" s="3"/>
      <c r="B98" s="3"/>
      <c r="C98" s="3"/>
    </row>
    <row r="99" spans="1:3">
      <c r="A99" s="3"/>
      <c r="B99" s="3"/>
      <c r="C99" s="3"/>
    </row>
    <row r="100" spans="1:3">
      <c r="A100" s="3"/>
      <c r="B100" s="3"/>
      <c r="C100" s="3"/>
    </row>
    <row r="101" spans="1:3">
      <c r="A101" s="3"/>
      <c r="B101" s="3"/>
      <c r="C101" s="3"/>
    </row>
    <row r="102" spans="1:3">
      <c r="A102" s="3"/>
      <c r="B102" s="3"/>
      <c r="C102" s="3"/>
    </row>
    <row r="103" spans="1:3">
      <c r="A103" s="3"/>
      <c r="B103" s="3"/>
      <c r="C103" s="3"/>
    </row>
    <row r="104" spans="1:3">
      <c r="A104" s="3"/>
      <c r="B104" s="3"/>
      <c r="C104" s="3"/>
    </row>
    <row r="105" spans="1:3">
      <c r="A105" s="3"/>
      <c r="B105" s="3"/>
      <c r="C105" s="3"/>
    </row>
    <row r="106" spans="1:3">
      <c r="A106" s="3"/>
      <c r="B106" s="3"/>
      <c r="C106" s="3"/>
    </row>
    <row r="107" spans="1:3">
      <c r="A107" s="3"/>
      <c r="B107" s="3"/>
      <c r="C107" s="3"/>
    </row>
    <row r="108" spans="1:3">
      <c r="A108" s="3"/>
      <c r="B108" s="3"/>
      <c r="C108" s="3"/>
    </row>
    <row r="109" spans="1:3">
      <c r="A109" s="3"/>
      <c r="B109" s="3"/>
      <c r="C109" s="3"/>
    </row>
    <row r="110" spans="1:3">
      <c r="A110" s="3"/>
      <c r="B110" s="3"/>
      <c r="C110" s="3"/>
    </row>
    <row r="111" spans="1:3">
      <c r="A111" s="3"/>
      <c r="B111" s="3"/>
      <c r="C111" s="3"/>
    </row>
    <row r="112" spans="1:3">
      <c r="A112" s="3"/>
      <c r="B112" s="3"/>
      <c r="C112" s="3"/>
    </row>
    <row r="113" spans="1:3">
      <c r="A113" s="3"/>
      <c r="B113" s="3"/>
      <c r="C113" s="3"/>
    </row>
    <row r="114" spans="1:3">
      <c r="A114" s="3"/>
      <c r="B114" s="3"/>
      <c r="C114" s="3"/>
    </row>
    <row r="115" spans="1:3">
      <c r="A115" s="3"/>
      <c r="B115" s="3"/>
      <c r="C115" s="3"/>
    </row>
    <row r="116" spans="1:3">
      <c r="A116" s="3"/>
      <c r="B116" s="3"/>
      <c r="C116" s="3"/>
    </row>
    <row r="117" spans="1:3">
      <c r="A117" s="3"/>
      <c r="B117" s="3"/>
      <c r="C117" s="3"/>
    </row>
    <row r="118" spans="1:3">
      <c r="A118" s="3"/>
      <c r="B118" s="3"/>
      <c r="C118" s="3"/>
    </row>
    <row r="119" spans="1:3">
      <c r="A119" s="3"/>
      <c r="B119" s="3"/>
      <c r="C119" s="3"/>
    </row>
    <row r="120" spans="1:3">
      <c r="A120" s="3"/>
      <c r="B120" s="3"/>
      <c r="C120" s="3"/>
    </row>
    <row r="121" spans="1:3">
      <c r="A121" s="3"/>
      <c r="B121" s="3"/>
      <c r="C121" s="3"/>
    </row>
    <row r="122" spans="1:3">
      <c r="A122" s="3"/>
      <c r="B122" s="3"/>
      <c r="C122" s="3"/>
    </row>
    <row r="123" spans="1:3">
      <c r="A123" s="3"/>
      <c r="B123" s="3"/>
      <c r="C123" s="3"/>
    </row>
    <row r="124" spans="1:3">
      <c r="A124" s="3"/>
      <c r="B124" s="3"/>
      <c r="C124" s="3"/>
    </row>
    <row r="125" spans="1:3">
      <c r="A125" s="3"/>
      <c r="B125" s="3"/>
      <c r="C125" s="3"/>
    </row>
    <row r="126" spans="1:3">
      <c r="A126" s="3"/>
      <c r="B126" s="3"/>
      <c r="C126" s="3"/>
    </row>
    <row r="127" spans="1:3">
      <c r="A127" s="3"/>
      <c r="B127" s="3"/>
      <c r="C127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</vt:i4>
      </vt:variant>
    </vt:vector>
  </HeadingPairs>
  <TitlesOfParts>
    <vt:vector size="15" baseType="lpstr">
      <vt:lpstr>WaterRights</vt:lpstr>
      <vt:lpstr>WaterRtsWells</vt:lpstr>
      <vt:lpstr>Conversions2007-2008</vt:lpstr>
      <vt:lpstr>ConversionWells2005-2008</vt:lpstr>
      <vt:lpstr>RequestFromA&amp;B</vt:lpstr>
      <vt:lpstr>ConvAv09_13</vt:lpstr>
      <vt:lpstr>Transmission</vt:lpstr>
      <vt:lpstr>TransmissionWellsBL</vt:lpstr>
      <vt:lpstr>Transmission09_13</vt:lpstr>
      <vt:lpstr>CREP</vt:lpstr>
      <vt:lpstr>CREPWells</vt:lpstr>
      <vt:lpstr>Tables</vt:lpstr>
      <vt:lpstr>'ConversionWells2005-2008'!Database</vt:lpstr>
      <vt:lpstr>CREPWells!Database</vt:lpstr>
      <vt:lpstr>WaterRtsWells!Database</vt:lpstr>
    </vt:vector>
  </TitlesOfParts>
  <Company>IDWR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awylie</dc:creator>
  <cp:lastModifiedBy>awylie</cp:lastModifiedBy>
  <cp:lastPrinted>2014-03-13T22:50:54Z</cp:lastPrinted>
  <dcterms:created xsi:type="dcterms:W3CDTF">2014-03-12T16:48:50Z</dcterms:created>
  <dcterms:modified xsi:type="dcterms:W3CDTF">2014-04-29T14:19:06Z</dcterms:modified>
</cp:coreProperties>
</file>